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480" windowHeight="9180" activeTab="0"/>
  </bookViews>
  <sheets>
    <sheet name="Arkusz1" sheetId="1" r:id="rId1"/>
  </sheets>
  <definedNames>
    <definedName name="_xlnm.Print_Area" localSheetId="0">'Arkusz1'!$A$1:$N$155</definedName>
  </definedNames>
  <calcPr fullCalcOnLoad="1"/>
</workbook>
</file>

<file path=xl/sharedStrings.xml><?xml version="1.0" encoding="utf-8"?>
<sst xmlns="http://schemas.openxmlformats.org/spreadsheetml/2006/main" count="424" uniqueCount="153">
  <si>
    <t>Lp.</t>
  </si>
  <si>
    <t xml:space="preserve">Forma </t>
  </si>
  <si>
    <t>ogółem</t>
  </si>
  <si>
    <t>przedmiotu</t>
  </si>
  <si>
    <t>1.</t>
  </si>
  <si>
    <t>Podstawowych</t>
  </si>
  <si>
    <t>I</t>
  </si>
  <si>
    <t>II</t>
  </si>
  <si>
    <t>Kierunkowych</t>
  </si>
  <si>
    <t>III</t>
  </si>
  <si>
    <t>IV</t>
  </si>
  <si>
    <t>Specjalnościowych</t>
  </si>
  <si>
    <t xml:space="preserve">Inne wymagania </t>
  </si>
  <si>
    <t>Nazwa modułu/</t>
  </si>
  <si>
    <t>udziałem</t>
  </si>
  <si>
    <t>wykłady</t>
  </si>
  <si>
    <t>samodzielna</t>
  </si>
  <si>
    <t>studenta</t>
  </si>
  <si>
    <t>praktyczne</t>
  </si>
  <si>
    <t>o</t>
  </si>
  <si>
    <t>praca</t>
  </si>
  <si>
    <t>Liczba</t>
  </si>
  <si>
    <t>Grupa treści</t>
  </si>
  <si>
    <t>Semestr</t>
  </si>
  <si>
    <t>nauczyciela</t>
  </si>
  <si>
    <t xml:space="preserve">Status </t>
  </si>
  <si>
    <t>przedmiotu:</t>
  </si>
  <si>
    <t>obligatoryjny</t>
  </si>
  <si>
    <t>lub</t>
  </si>
  <si>
    <t>z bezpośrednim</t>
  </si>
  <si>
    <t>akademckiego</t>
  </si>
  <si>
    <t>zaliczenia</t>
  </si>
  <si>
    <t>Liczba punktów ECTS</t>
  </si>
  <si>
    <t>punktów</t>
  </si>
  <si>
    <t>inne*</t>
  </si>
  <si>
    <t>Liczba godzin dydaktycznych</t>
  </si>
  <si>
    <t>w tym:  zajęcia zorganizowane</t>
  </si>
  <si>
    <t>x</t>
  </si>
  <si>
    <t>ćwiczenia**</t>
  </si>
  <si>
    <t xml:space="preserve">ECTS </t>
  </si>
  <si>
    <t>za zajęcia</t>
  </si>
  <si>
    <t>* inne np. godziny konsultacji (bezpośrednie, e-mailowe, etc.)  - godziny nie są wliczone do pensum</t>
  </si>
  <si>
    <t>** ćwiczenia ……………………..</t>
  </si>
  <si>
    <r>
      <t>f</t>
    </r>
    <r>
      <rPr>
        <sz val="8"/>
        <rFont val="Arial"/>
        <family val="2"/>
      </rPr>
      <t>akultatywny</t>
    </r>
  </si>
  <si>
    <t>Ochrona  własności intelektualnej</t>
  </si>
  <si>
    <t>Liczba pkt ECTS/ godz.dyd.   (ogółem)</t>
  </si>
  <si>
    <r>
      <t>Liczba pkt ECTS/ godz.dyd. (</t>
    </r>
    <r>
      <rPr>
        <sz val="8"/>
        <rFont val="Arial"/>
        <family val="2"/>
      </rPr>
      <t>zajęcia praktyczne)</t>
    </r>
  </si>
  <si>
    <r>
      <t xml:space="preserve">Liczba pkt ECTS/ godz.dyd.  </t>
    </r>
    <r>
      <rPr>
        <sz val="8"/>
        <rFont val="Arial"/>
        <family val="2"/>
      </rPr>
      <t>(przedmy fakultatywne)</t>
    </r>
  </si>
  <si>
    <t>Logika</t>
  </si>
  <si>
    <t>2.</t>
  </si>
  <si>
    <t>3.</t>
  </si>
  <si>
    <t>Antropologia</t>
  </si>
  <si>
    <t>4.</t>
  </si>
  <si>
    <t>Podstawy demografii</t>
  </si>
  <si>
    <t>5.</t>
  </si>
  <si>
    <t>6.</t>
  </si>
  <si>
    <t>7.</t>
  </si>
  <si>
    <t>Nauka tańca towarzyskiego i współczesnego</t>
  </si>
  <si>
    <t>Z</t>
  </si>
  <si>
    <t>E</t>
  </si>
  <si>
    <t>Rok studiów I</t>
  </si>
  <si>
    <t>Rok studiów II</t>
  </si>
  <si>
    <t>Ogółem plan studiów - suma godzin i punktów ECTS</t>
  </si>
  <si>
    <t>X</t>
  </si>
  <si>
    <t xml:space="preserve">      X</t>
  </si>
  <si>
    <t>ECTS  za</t>
  </si>
  <si>
    <t>ćwiczenia</t>
  </si>
  <si>
    <t>zajęcia</t>
  </si>
  <si>
    <t>Liczba pkt ECTS/ godz.dyd.  w planie studiów</t>
  </si>
  <si>
    <t>w tym ogółem  - grupa treści:</t>
  </si>
  <si>
    <t>Inne wymagania</t>
  </si>
  <si>
    <t>Punkty ECTS:</t>
  </si>
  <si>
    <t>Punkty ECTS</t>
  </si>
  <si>
    <t>Godziny</t>
  </si>
  <si>
    <t>Procentowy udział pkt ECTS</t>
  </si>
  <si>
    <t>Sumaryczne wskaźniki ilościowe</t>
  </si>
  <si>
    <t>%</t>
  </si>
  <si>
    <t xml:space="preserve">dla każdego z obszarów kształcenia </t>
  </si>
  <si>
    <t>w tym,  zajęcia:</t>
  </si>
  <si>
    <t>w łącznej liczbie pkt ECTS</t>
  </si>
  <si>
    <t>Ogółem - plan studiów</t>
  </si>
  <si>
    <t>obszar kształcenia</t>
  </si>
  <si>
    <t>wymagające bezpośredniego</t>
  </si>
  <si>
    <t>udziału nauczyciela akademickiego*</t>
  </si>
  <si>
    <t>z zakresu nauk podstawowych</t>
  </si>
  <si>
    <t>o charakterze praktycznym</t>
  </si>
  <si>
    <t>(laboratoryjne, projektowe, warsztatowe)</t>
  </si>
  <si>
    <t>ogólnouczelniane lub realizowane</t>
  </si>
  <si>
    <t>na innym kierunku</t>
  </si>
  <si>
    <t>zajęcia do wyboru - co najmniej 30 % pkt ECTS</t>
  </si>
  <si>
    <t>wymiar praktyk</t>
  </si>
  <si>
    <t xml:space="preserve"> zajęcia z wychowania fizycznego</t>
  </si>
  <si>
    <t>Ogółem % punktów ECTS</t>
  </si>
  <si>
    <t>* dotyczy studiów stacjonarnych wszystkich kierunków, poziomów i profili kształcenia - udział punktów ECTS w programie kształcenia co najmniej 50%, chyba że standard kształcenia stanowi inaczej</t>
  </si>
  <si>
    <t>Liczba pkt ECTS/ godz.dyd.  na I roku studiów</t>
  </si>
  <si>
    <t>Liczba pkt ECTS/ godz.dyd.  na II roku studiów</t>
  </si>
  <si>
    <t>Obszar nauk społecznych</t>
  </si>
  <si>
    <t xml:space="preserve">samodzielna </t>
  </si>
  <si>
    <t xml:space="preserve">praca studenta </t>
  </si>
  <si>
    <t>Środki komunikacji społecznej</t>
  </si>
  <si>
    <t>Psychologia społeczna</t>
  </si>
  <si>
    <t>Metody pracy z grupą</t>
  </si>
  <si>
    <t>f</t>
  </si>
  <si>
    <t xml:space="preserve"> </t>
  </si>
  <si>
    <t>8.</t>
  </si>
  <si>
    <t>Wiedza o muzyce</t>
  </si>
  <si>
    <t>9.</t>
  </si>
  <si>
    <t>Organizacja czasu wolnego</t>
  </si>
  <si>
    <t>Elementy turystyki i rekreacji</t>
  </si>
  <si>
    <t>10.</t>
  </si>
  <si>
    <t>11.</t>
  </si>
  <si>
    <t>12.</t>
  </si>
  <si>
    <t>Dziedzictwo kulturowe Europy</t>
  </si>
  <si>
    <t>Podstawy teorii kultury</t>
  </si>
  <si>
    <t>Historia sztuki</t>
  </si>
  <si>
    <t>Komunikacja społeczna i kulturowa</t>
  </si>
  <si>
    <t>Estetyka, percepcja i kultura języka</t>
  </si>
  <si>
    <t>Krytyka i promocja sztuki współczesnej</t>
  </si>
  <si>
    <t>Wielokulturowość i regionalizm</t>
  </si>
  <si>
    <t>Muzealnictwo i wystawiennictwo</t>
  </si>
  <si>
    <t>Organizacja imprez masowych</t>
  </si>
  <si>
    <t>Reklama i marketing medialny w kulturze</t>
  </si>
  <si>
    <t>Ikonografia</t>
  </si>
  <si>
    <t>Finansowanie w sektorze kultury</t>
  </si>
  <si>
    <t>Obszar nauk humanistycznych</t>
  </si>
  <si>
    <t>Plan studiów na kierunku: Nauki o rodzinie</t>
  </si>
  <si>
    <t>Specjalność: organizacja sfery kultury</t>
  </si>
  <si>
    <r>
      <rPr>
        <b/>
        <sz val="10"/>
        <rFont val="Arial"/>
        <family val="2"/>
      </rPr>
      <t>Profil kształcenia:</t>
    </r>
    <r>
      <rPr>
        <sz val="10"/>
        <rFont val="Arial"/>
        <family val="2"/>
      </rPr>
      <t xml:space="preserve"> ogólnoakademicki</t>
    </r>
  </si>
  <si>
    <r>
      <rPr>
        <b/>
        <sz val="10"/>
        <rFont val="Arial"/>
        <family val="2"/>
      </rPr>
      <t>Forma studiów:</t>
    </r>
    <r>
      <rPr>
        <sz val="10"/>
        <rFont val="Arial"/>
        <family val="2"/>
      </rPr>
      <t xml:space="preserve"> niestacjonarne</t>
    </r>
  </si>
  <si>
    <r>
      <rPr>
        <b/>
        <sz val="10"/>
        <rFont val="Arial"/>
        <family val="2"/>
      </rPr>
      <t>Forma kształcenia/poziom studiów:</t>
    </r>
    <r>
      <rPr>
        <sz val="10"/>
        <rFont val="Arial"/>
        <family val="2"/>
      </rPr>
      <t xml:space="preserve"> studia drugiego stopnia</t>
    </r>
  </si>
  <si>
    <r>
      <rPr>
        <b/>
        <sz val="10"/>
        <rFont val="Arial"/>
        <family val="2"/>
      </rPr>
      <t>Uzyskane kwalifikacje:</t>
    </r>
    <r>
      <rPr>
        <sz val="10"/>
        <rFont val="Arial"/>
        <family val="2"/>
      </rPr>
      <t xml:space="preserve"> tytuł zawodowy magistra</t>
    </r>
  </si>
  <si>
    <r>
      <rPr>
        <b/>
        <sz val="10"/>
        <rFont val="Arial"/>
        <family val="2"/>
      </rPr>
      <t>Obszar kształcenia:</t>
    </r>
    <r>
      <rPr>
        <sz val="10"/>
        <rFont val="Arial"/>
        <family val="2"/>
      </rPr>
      <t xml:space="preserve"> w zakresie nauk humanistycznych i nauk społecznych</t>
    </r>
  </si>
  <si>
    <t>Wiedza o filmie lub Fotografia w przestrzeni transmedialnej</t>
  </si>
  <si>
    <t>Moda, stylizacja, trendy lub Teatr i widowiska kulturowe</t>
  </si>
  <si>
    <t>Ochrona własności intelektualnej</t>
  </si>
  <si>
    <t>Załącznik NR2/7</t>
  </si>
  <si>
    <t>Twórcze gry i zabawy edukacyjne</t>
  </si>
  <si>
    <t>Obrzędowość w rodzinie</t>
  </si>
  <si>
    <t>Warsztaty animacji kulturalnej I</t>
  </si>
  <si>
    <t>Warsztaty animacji kulturalnej II</t>
  </si>
  <si>
    <t>Warsztaty animacji kulturalnej III</t>
  </si>
  <si>
    <t>Warsztaty animacji kulturalnej IV</t>
  </si>
  <si>
    <t>13.</t>
  </si>
  <si>
    <t>praca studenta</t>
  </si>
  <si>
    <t>Ergonomia</t>
  </si>
  <si>
    <t>Język obcy</t>
  </si>
  <si>
    <t>Liczba pkt ECTS/godz.dyd. w semetrze</t>
  </si>
  <si>
    <t>Liczba pkt ECTS/godz.dyd. w semestrze</t>
  </si>
  <si>
    <t>Seminarium naukowe 1</t>
  </si>
  <si>
    <t>Seminarium naukowe 2</t>
  </si>
  <si>
    <t>Szkolenie w zakresie bezpieczeństwa i higieny pracy</t>
  </si>
  <si>
    <t>Seminarium naukowe 3</t>
  </si>
  <si>
    <t>Seminarium naukowe 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</si>
</sst>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_z_ł"/>
    <numFmt numFmtId="166" formatCode="0.000"/>
    <numFmt numFmtId="167" formatCode="0.0"/>
    <numFmt numFmtId="168" formatCode="0.0000"/>
    <numFmt numFmtId="169" formatCode="0.0000000"/>
    <numFmt numFmtId="170" formatCode="0.000000"/>
    <numFmt numFmtId="171" formatCode="0.00000"/>
    <numFmt numFmtId="172" formatCode="0.00000000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3" fillId="0" borderId="36" xfId="0" applyFont="1" applyBorder="1" applyAlignment="1">
      <alignment horizontal="left" vertical="center"/>
    </xf>
    <xf numFmtId="0" fontId="2" fillId="0" borderId="27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Border="1" applyAlignment="1">
      <alignment horizontal="left" vertical="center"/>
    </xf>
    <xf numFmtId="0" fontId="2" fillId="0" borderId="19" xfId="0" applyNumberFormat="1" applyFont="1" applyFill="1" applyBorder="1" applyAlignment="1">
      <alignment/>
    </xf>
    <xf numFmtId="0" fontId="0" fillId="0" borderId="38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40" xfId="0" applyFont="1" applyFill="1" applyBorder="1" applyAlignment="1">
      <alignment/>
    </xf>
    <xf numFmtId="0" fontId="0" fillId="0" borderId="39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/>
    </xf>
    <xf numFmtId="0" fontId="0" fillId="0" borderId="44" xfId="0" applyNumberFormat="1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0" fillId="0" borderId="35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6" xfId="0" applyFont="1" applyBorder="1" applyAlignment="1">
      <alignment horizontal="center"/>
    </xf>
    <xf numFmtId="0" fontId="0" fillId="0" borderId="47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 horizontal="center"/>
    </xf>
    <xf numFmtId="0" fontId="0" fillId="0" borderId="2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0" fillId="0" borderId="51" xfId="0" applyNumberFormat="1" applyFont="1" applyBorder="1" applyAlignment="1">
      <alignment horizontal="center"/>
    </xf>
    <xf numFmtId="0" fontId="0" fillId="0" borderId="52" xfId="0" applyNumberFormat="1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2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8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59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14" xfId="0" applyFont="1" applyBorder="1" applyAlignment="1">
      <alignment horizontal="left" vertical="center"/>
    </xf>
    <xf numFmtId="0" fontId="0" fillId="0" borderId="6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45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5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/>
    </xf>
    <xf numFmtId="0" fontId="0" fillId="0" borderId="66" xfId="0" applyFont="1" applyBorder="1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38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72" xfId="0" applyFont="1" applyBorder="1" applyAlignment="1">
      <alignment horizontal="left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44" xfId="0" applyFont="1" applyBorder="1" applyAlignment="1">
      <alignment horizontal="left" vertical="center"/>
    </xf>
    <xf numFmtId="0" fontId="0" fillId="0" borderId="77" xfId="0" applyFont="1" applyBorder="1" applyAlignment="1">
      <alignment horizontal="center"/>
    </xf>
    <xf numFmtId="0" fontId="0" fillId="0" borderId="30" xfId="0" applyFont="1" applyBorder="1" applyAlignment="1">
      <alignment horizontal="left" vertical="center"/>
    </xf>
    <xf numFmtId="0" fontId="0" fillId="0" borderId="7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80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1" xfId="0" applyFont="1" applyBorder="1" applyAlignment="1">
      <alignment horizontal="left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73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/>
    </xf>
    <xf numFmtId="0" fontId="0" fillId="0" borderId="65" xfId="0" applyNumberFormat="1" applyFont="1" applyBorder="1" applyAlignment="1">
      <alignment horizontal="center"/>
    </xf>
    <xf numFmtId="0" fontId="0" fillId="0" borderId="80" xfId="0" applyNumberFormat="1" applyFont="1" applyBorder="1" applyAlignment="1">
      <alignment horizontal="center"/>
    </xf>
    <xf numFmtId="0" fontId="0" fillId="0" borderId="38" xfId="0" applyNumberFormat="1" applyFont="1" applyBorder="1" applyAlignment="1">
      <alignment horizontal="center"/>
    </xf>
    <xf numFmtId="0" fontId="0" fillId="0" borderId="82" xfId="0" applyFont="1" applyBorder="1" applyAlignment="1">
      <alignment horizontal="left" vertical="center"/>
    </xf>
    <xf numFmtId="0" fontId="0" fillId="0" borderId="29" xfId="0" applyNumberFormat="1" applyFont="1" applyBorder="1" applyAlignment="1">
      <alignment horizontal="center" vertical="center"/>
    </xf>
    <xf numFmtId="49" fontId="0" fillId="0" borderId="51" xfId="0" applyNumberFormat="1" applyFont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49" fontId="0" fillId="0" borderId="83" xfId="0" applyNumberFormat="1" applyFont="1" applyBorder="1" applyAlignment="1">
      <alignment horizontal="center"/>
    </xf>
    <xf numFmtId="0" fontId="0" fillId="0" borderId="82" xfId="0" applyNumberFormat="1" applyFont="1" applyBorder="1" applyAlignment="1">
      <alignment horizontal="center"/>
    </xf>
    <xf numFmtId="0" fontId="0" fillId="0" borderId="35" xfId="0" applyFont="1" applyBorder="1" applyAlignment="1">
      <alignment horizontal="left" vertical="center"/>
    </xf>
    <xf numFmtId="0" fontId="0" fillId="0" borderId="34" xfId="0" applyNumberFormat="1" applyFont="1" applyBorder="1" applyAlignment="1">
      <alignment horizontal="center"/>
    </xf>
    <xf numFmtId="0" fontId="0" fillId="0" borderId="8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68" xfId="0" applyNumberFormat="1" applyFont="1" applyBorder="1" applyAlignment="1">
      <alignment horizontal="center"/>
    </xf>
    <xf numFmtId="0" fontId="0" fillId="0" borderId="69" xfId="0" applyNumberFormat="1" applyFont="1" applyBorder="1" applyAlignment="1">
      <alignment horizontal="center"/>
    </xf>
    <xf numFmtId="0" fontId="0" fillId="0" borderId="70" xfId="0" applyNumberFormat="1" applyFont="1" applyBorder="1" applyAlignment="1">
      <alignment horizontal="center"/>
    </xf>
    <xf numFmtId="0" fontId="0" fillId="0" borderId="46" xfId="0" applyNumberFormat="1" applyFont="1" applyBorder="1" applyAlignment="1">
      <alignment horizontal="center"/>
    </xf>
    <xf numFmtId="0" fontId="0" fillId="0" borderId="77" xfId="0" applyNumberFormat="1" applyFont="1" applyBorder="1" applyAlignment="1">
      <alignment horizontal="center"/>
    </xf>
    <xf numFmtId="0" fontId="0" fillId="0" borderId="45" xfId="0" applyNumberFormat="1" applyFont="1" applyBorder="1" applyAlignment="1">
      <alignment horizontal="center"/>
    </xf>
    <xf numFmtId="0" fontId="0" fillId="0" borderId="73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59" xfId="0" applyNumberFormat="1" applyFont="1" applyBorder="1" applyAlignment="1">
      <alignment horizontal="center"/>
    </xf>
    <xf numFmtId="49" fontId="0" fillId="0" borderId="55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44" xfId="0" applyNumberFormat="1" applyFont="1" applyBorder="1" applyAlignment="1">
      <alignment/>
    </xf>
    <xf numFmtId="0" fontId="0" fillId="0" borderId="38" xfId="0" applyNumberFormat="1" applyFont="1" applyBorder="1" applyAlignment="1">
      <alignment horizontal="center" vertical="center"/>
    </xf>
    <xf numFmtId="0" fontId="0" fillId="0" borderId="65" xfId="0" applyNumberFormat="1" applyFont="1" applyFill="1" applyBorder="1" applyAlignment="1">
      <alignment horizont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47" xfId="42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9" xfId="0" applyNumberFormat="1" applyFont="1" applyBorder="1" applyAlignment="1">
      <alignment horizontal="center" vertical="center"/>
    </xf>
    <xf numFmtId="0" fontId="0" fillId="0" borderId="68" xfId="0" applyNumberFormat="1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/>
    </xf>
    <xf numFmtId="0" fontId="0" fillId="0" borderId="62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74" xfId="0" applyFont="1" applyBorder="1" applyAlignment="1">
      <alignment horizontal="left" vertical="center"/>
    </xf>
    <xf numFmtId="0" fontId="0" fillId="0" borderId="74" xfId="0" applyNumberFormat="1" applyFont="1" applyBorder="1" applyAlignment="1">
      <alignment horizontal="center" vertical="center"/>
    </xf>
    <xf numFmtId="0" fontId="0" fillId="0" borderId="71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1" fontId="0" fillId="0" borderId="42" xfId="0" applyNumberFormat="1" applyFont="1" applyBorder="1" applyAlignment="1">
      <alignment horizontal="center"/>
    </xf>
    <xf numFmtId="1" fontId="0" fillId="0" borderId="8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49" fontId="0" fillId="0" borderId="53" xfId="0" applyNumberFormat="1" applyFont="1" applyBorder="1" applyAlignment="1">
      <alignment/>
    </xf>
    <xf numFmtId="0" fontId="0" fillId="0" borderId="80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79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/>
    </xf>
    <xf numFmtId="49" fontId="0" fillId="0" borderId="55" xfId="0" applyNumberFormat="1" applyFont="1" applyFill="1" applyBorder="1" applyAlignment="1">
      <alignment/>
    </xf>
    <xf numFmtId="0" fontId="0" fillId="0" borderId="45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69" xfId="0" applyNumberFormat="1" applyFont="1" applyFill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1" fontId="0" fillId="0" borderId="19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8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85" xfId="0" applyFont="1" applyBorder="1" applyAlignment="1">
      <alignment horizontal="center"/>
    </xf>
    <xf numFmtId="1" fontId="0" fillId="0" borderId="86" xfId="0" applyNumberFormat="1" applyFont="1" applyBorder="1" applyAlignment="1">
      <alignment horizontal="center"/>
    </xf>
    <xf numFmtId="1" fontId="0" fillId="0" borderId="87" xfId="0" applyNumberFormat="1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1" fontId="0" fillId="0" borderId="75" xfId="0" applyNumberFormat="1" applyFont="1" applyBorder="1" applyAlignment="1">
      <alignment horizontal="center"/>
    </xf>
    <xf numFmtId="1" fontId="0" fillId="0" borderId="67" xfId="0" applyNumberFormat="1" applyFont="1" applyBorder="1" applyAlignment="1">
      <alignment horizontal="center"/>
    </xf>
    <xf numFmtId="1" fontId="0" fillId="0" borderId="51" xfId="0" applyNumberFormat="1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1" fontId="0" fillId="0" borderId="79" xfId="0" applyNumberFormat="1" applyFont="1" applyBorder="1" applyAlignment="1">
      <alignment horizontal="center"/>
    </xf>
    <xf numFmtId="49" fontId="0" fillId="0" borderId="87" xfId="0" applyNumberFormat="1" applyFont="1" applyBorder="1" applyAlignment="1">
      <alignment horizontal="center"/>
    </xf>
    <xf numFmtId="49" fontId="0" fillId="0" borderId="88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49" fontId="0" fillId="0" borderId="8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84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35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8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0" fillId="0" borderId="73" xfId="0" applyFont="1" applyBorder="1" applyAlignment="1">
      <alignment/>
    </xf>
    <xf numFmtId="0" fontId="0" fillId="0" borderId="6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2" fontId="0" fillId="0" borderId="76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74" xfId="0" applyFont="1" applyBorder="1" applyAlignment="1">
      <alignment/>
    </xf>
    <xf numFmtId="0" fontId="0" fillId="0" borderId="33" xfId="0" applyFont="1" applyFill="1" applyBorder="1" applyAlignment="1">
      <alignment horizontal="center"/>
    </xf>
    <xf numFmtId="1" fontId="0" fillId="0" borderId="47" xfId="0" applyNumberFormat="1" applyFont="1" applyFill="1" applyBorder="1" applyAlignment="1">
      <alignment horizontal="center" vertical="center"/>
    </xf>
    <xf numFmtId="167" fontId="0" fillId="0" borderId="76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47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left"/>
    </xf>
    <xf numFmtId="0" fontId="0" fillId="0" borderId="27" xfId="0" applyFont="1" applyFill="1" applyBorder="1" applyAlignment="1">
      <alignment/>
    </xf>
    <xf numFmtId="0" fontId="0" fillId="0" borderId="8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66" xfId="0" applyNumberFormat="1" applyFont="1" applyBorder="1" applyAlignment="1">
      <alignment horizontal="center"/>
    </xf>
    <xf numFmtId="0" fontId="0" fillId="0" borderId="64" xfId="0" applyNumberFormat="1" applyFont="1" applyFill="1" applyBorder="1" applyAlignment="1">
      <alignment horizontal="center"/>
    </xf>
    <xf numFmtId="0" fontId="0" fillId="0" borderId="44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71" xfId="0" applyNumberFormat="1" applyFont="1" applyBorder="1" applyAlignment="1">
      <alignment horizontal="center"/>
    </xf>
    <xf numFmtId="0" fontId="0" fillId="0" borderId="42" xfId="0" applyNumberFormat="1" applyFont="1" applyBorder="1" applyAlignment="1">
      <alignment horizontal="center"/>
    </xf>
    <xf numFmtId="0" fontId="0" fillId="0" borderId="81" xfId="0" applyNumberFormat="1" applyFont="1" applyBorder="1" applyAlignment="1">
      <alignment horizontal="center"/>
    </xf>
    <xf numFmtId="0" fontId="0" fillId="0" borderId="41" xfId="0" applyNumberFormat="1" applyFont="1" applyBorder="1" applyAlignment="1">
      <alignment horizontal="center"/>
    </xf>
    <xf numFmtId="0" fontId="0" fillId="0" borderId="89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0" fillId="0" borderId="76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center" vertical="center"/>
    </xf>
    <xf numFmtId="2" fontId="0" fillId="0" borderId="76" xfId="0" applyNumberFormat="1" applyFont="1" applyFill="1" applyBorder="1" applyAlignment="1">
      <alignment horizontal="center" vertical="center"/>
    </xf>
    <xf numFmtId="0" fontId="0" fillId="0" borderId="72" xfId="0" applyNumberFormat="1" applyFont="1" applyBorder="1" applyAlignment="1">
      <alignment horizontal="center"/>
    </xf>
    <xf numFmtId="0" fontId="0" fillId="0" borderId="83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0" fontId="0" fillId="0" borderId="78" xfId="0" applyNumberFormat="1" applyFont="1" applyBorder="1" applyAlignment="1">
      <alignment horizontal="center"/>
    </xf>
    <xf numFmtId="0" fontId="0" fillId="0" borderId="66" xfId="0" applyNumberFormat="1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71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0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/>
    </xf>
    <xf numFmtId="0" fontId="0" fillId="0" borderId="76" xfId="0" applyNumberFormat="1" applyFont="1" applyBorder="1" applyAlignment="1">
      <alignment horizont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79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84" xfId="0" applyNumberFormat="1" applyFont="1" applyFill="1" applyBorder="1" applyAlignment="1">
      <alignment horizontal="center" vertical="center"/>
    </xf>
    <xf numFmtId="0" fontId="0" fillId="0" borderId="82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70" xfId="0" applyNumberFormat="1" applyFont="1" applyFill="1" applyBorder="1" applyAlignment="1">
      <alignment horizontal="center" vertical="center"/>
    </xf>
    <xf numFmtId="0" fontId="0" fillId="0" borderId="61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left" vertical="center"/>
    </xf>
    <xf numFmtId="0" fontId="0" fillId="0" borderId="63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 vertical="center"/>
    </xf>
    <xf numFmtId="2" fontId="0" fillId="0" borderId="78" xfId="0" applyNumberFormat="1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2" fontId="0" fillId="0" borderId="89" xfId="0" applyNumberFormat="1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1" fontId="0" fillId="0" borderId="75" xfId="0" applyNumberFormat="1" applyFont="1" applyFill="1" applyBorder="1" applyAlignment="1">
      <alignment horizontal="center" vertical="center"/>
    </xf>
    <xf numFmtId="1" fontId="0" fillId="0" borderId="8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40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0" fillId="0" borderId="37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5"/>
  <sheetViews>
    <sheetView tabSelected="1" view="pageLayout" zoomScaleNormal="110" workbookViewId="0" topLeftCell="A115">
      <selection activeCell="B135" sqref="B135"/>
    </sheetView>
  </sheetViews>
  <sheetFormatPr defaultColWidth="9.140625" defaultRowHeight="12.75"/>
  <cols>
    <col min="1" max="1" width="3.140625" style="121" customWidth="1"/>
    <col min="2" max="2" width="39.7109375" style="121" customWidth="1"/>
    <col min="3" max="3" width="6.8515625" style="121" customWidth="1"/>
    <col min="4" max="4" width="7.57421875" style="121" customWidth="1"/>
    <col min="5" max="5" width="12.7109375" style="121" customWidth="1"/>
    <col min="6" max="6" width="9.8515625" style="121" customWidth="1"/>
    <col min="7" max="7" width="8.421875" style="121" customWidth="1"/>
    <col min="8" max="8" width="8.57421875" style="121" customWidth="1"/>
    <col min="9" max="9" width="10.00390625" style="121" customWidth="1"/>
    <col min="10" max="10" width="8.140625" style="121" customWidth="1"/>
    <col min="11" max="11" width="8.7109375" style="121" customWidth="1"/>
    <col min="12" max="12" width="13.28125" style="121" customWidth="1"/>
    <col min="13" max="13" width="8.28125" style="121" customWidth="1"/>
    <col min="14" max="14" width="11.8515625" style="121" customWidth="1"/>
  </cols>
  <sheetData>
    <row r="1" spans="1:14" ht="15.75">
      <c r="A1" s="437" t="s">
        <v>125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</row>
    <row r="2" spans="1:14" ht="15.75">
      <c r="A2" s="437" t="s">
        <v>126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1:14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445" t="s">
        <v>135</v>
      </c>
      <c r="M3" s="446"/>
      <c r="N3" s="446"/>
    </row>
    <row r="4" spans="3:5" ht="12.75">
      <c r="C4" s="120"/>
      <c r="D4" s="120"/>
      <c r="E4" s="120"/>
    </row>
    <row r="5" spans="1:14" ht="12.75">
      <c r="A5" s="120"/>
      <c r="B5" s="122" t="s">
        <v>127</v>
      </c>
      <c r="C5" s="122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ht="12.75">
      <c r="B6" s="121" t="s">
        <v>128</v>
      </c>
    </row>
    <row r="7" ht="12.75">
      <c r="B7" s="121" t="s">
        <v>129</v>
      </c>
    </row>
    <row r="8" ht="12.75">
      <c r="B8" s="121" t="s">
        <v>130</v>
      </c>
    </row>
    <row r="9" ht="12.75">
      <c r="B9" s="121" t="s">
        <v>131</v>
      </c>
    </row>
    <row r="12" spans="2:7" ht="13.5" thickBot="1">
      <c r="B12" s="1" t="s">
        <v>60</v>
      </c>
      <c r="G12" s="123"/>
    </row>
    <row r="13" spans="1:14" ht="12.75">
      <c r="A13" s="124" t="s">
        <v>0</v>
      </c>
      <c r="B13" s="10"/>
      <c r="C13" s="125"/>
      <c r="D13" s="439" t="s">
        <v>32</v>
      </c>
      <c r="E13" s="440"/>
      <c r="F13" s="440"/>
      <c r="G13" s="49" t="s">
        <v>21</v>
      </c>
      <c r="H13" s="52" t="s">
        <v>1</v>
      </c>
      <c r="I13" s="12" t="s">
        <v>25</v>
      </c>
      <c r="J13" s="439" t="s">
        <v>35</v>
      </c>
      <c r="K13" s="440"/>
      <c r="L13" s="440"/>
      <c r="M13" s="447"/>
      <c r="N13" s="115" t="s">
        <v>97</v>
      </c>
    </row>
    <row r="14" spans="1:14" ht="12.75">
      <c r="A14" s="128"/>
      <c r="B14" s="11" t="s">
        <v>13</v>
      </c>
      <c r="C14" s="59" t="s">
        <v>23</v>
      </c>
      <c r="D14" s="129" t="s">
        <v>2</v>
      </c>
      <c r="E14" s="25" t="s">
        <v>29</v>
      </c>
      <c r="F14" s="14" t="s">
        <v>16</v>
      </c>
      <c r="G14" s="50" t="s">
        <v>33</v>
      </c>
      <c r="H14" s="53" t="s">
        <v>31</v>
      </c>
      <c r="I14" s="13" t="s">
        <v>26</v>
      </c>
      <c r="J14" s="65" t="s">
        <v>2</v>
      </c>
      <c r="K14" s="441" t="s">
        <v>36</v>
      </c>
      <c r="L14" s="442"/>
      <c r="M14" s="130" t="s">
        <v>34</v>
      </c>
      <c r="N14" s="53" t="s">
        <v>98</v>
      </c>
    </row>
    <row r="15" spans="1:14" ht="12.75">
      <c r="A15" s="3"/>
      <c r="B15" s="11" t="s">
        <v>3</v>
      </c>
      <c r="C15" s="131"/>
      <c r="D15" s="128"/>
      <c r="E15" s="25" t="s">
        <v>14</v>
      </c>
      <c r="F15" s="7" t="s">
        <v>20</v>
      </c>
      <c r="G15" s="51" t="s">
        <v>39</v>
      </c>
      <c r="H15" s="53"/>
      <c r="I15" s="132" t="s">
        <v>27</v>
      </c>
      <c r="J15" s="26"/>
      <c r="K15" s="15" t="s">
        <v>15</v>
      </c>
      <c r="L15" s="133" t="s">
        <v>38</v>
      </c>
      <c r="M15" s="134"/>
      <c r="N15" s="54"/>
    </row>
    <row r="16" spans="1:14" ht="12.75">
      <c r="A16" s="135"/>
      <c r="B16" s="55"/>
      <c r="C16" s="136"/>
      <c r="D16" s="128"/>
      <c r="E16" s="25" t="s">
        <v>24</v>
      </c>
      <c r="F16" s="7" t="s">
        <v>17</v>
      </c>
      <c r="G16" s="51" t="s">
        <v>40</v>
      </c>
      <c r="H16" s="135"/>
      <c r="I16" s="13" t="s">
        <v>28</v>
      </c>
      <c r="J16" s="16"/>
      <c r="K16" s="137"/>
      <c r="L16" s="108"/>
      <c r="M16" s="109"/>
      <c r="N16" s="53"/>
    </row>
    <row r="17" spans="1:14" ht="12.75">
      <c r="A17" s="135"/>
      <c r="B17" s="138"/>
      <c r="C17" s="139"/>
      <c r="D17" s="128"/>
      <c r="E17" s="25" t="s">
        <v>30</v>
      </c>
      <c r="F17" s="7"/>
      <c r="G17" s="51" t="s">
        <v>18</v>
      </c>
      <c r="H17" s="53"/>
      <c r="I17" s="128" t="s">
        <v>43</v>
      </c>
      <c r="J17" s="140"/>
      <c r="K17" s="137"/>
      <c r="L17" s="141"/>
      <c r="M17" s="142"/>
      <c r="N17" s="135"/>
    </row>
    <row r="18" spans="1:14" ht="12.75">
      <c r="A18" s="135"/>
      <c r="B18" s="138"/>
      <c r="C18" s="139"/>
      <c r="D18" s="128"/>
      <c r="E18" s="25"/>
      <c r="F18" s="7"/>
      <c r="G18" s="51"/>
      <c r="H18" s="53"/>
      <c r="I18" s="128"/>
      <c r="J18" s="140"/>
      <c r="K18" s="137"/>
      <c r="L18" s="141"/>
      <c r="M18" s="142"/>
      <c r="N18" s="135"/>
    </row>
    <row r="19" spans="1:14" ht="13.5" thickBot="1">
      <c r="A19" s="143"/>
      <c r="B19" s="144"/>
      <c r="C19" s="123"/>
      <c r="D19" s="145"/>
      <c r="E19" s="28"/>
      <c r="F19" s="29"/>
      <c r="G19" s="29"/>
      <c r="H19" s="143"/>
      <c r="I19" s="145"/>
      <c r="J19" s="146"/>
      <c r="K19" s="147"/>
      <c r="L19" s="148"/>
      <c r="M19" s="149"/>
      <c r="N19" s="143"/>
    </row>
    <row r="20" spans="1:14" ht="13.5" thickBot="1">
      <c r="A20" s="150"/>
      <c r="B20" s="20" t="s">
        <v>22</v>
      </c>
      <c r="C20" s="151"/>
      <c r="D20" s="151"/>
      <c r="E20" s="123"/>
      <c r="F20" s="123"/>
      <c r="G20" s="123"/>
      <c r="H20" s="123"/>
      <c r="I20" s="123"/>
      <c r="J20" s="123"/>
      <c r="K20" s="123"/>
      <c r="L20" s="152"/>
      <c r="M20" s="152"/>
      <c r="N20" s="144"/>
    </row>
    <row r="21" spans="1:14" ht="13.5" thickBot="1">
      <c r="A21" s="22" t="s">
        <v>6</v>
      </c>
      <c r="B21" s="23" t="s">
        <v>5</v>
      </c>
      <c r="C21" s="24"/>
      <c r="D21" s="23"/>
      <c r="E21" s="18"/>
      <c r="F21" s="152"/>
      <c r="G21" s="152"/>
      <c r="H21" s="152"/>
      <c r="I21" s="152"/>
      <c r="J21" s="152"/>
      <c r="K21" s="152"/>
      <c r="L21" s="152"/>
      <c r="M21" s="152"/>
      <c r="N21" s="153"/>
    </row>
    <row r="22" spans="1:14" ht="12.75">
      <c r="A22" s="154" t="s">
        <v>4</v>
      </c>
      <c r="B22" s="155" t="s">
        <v>48</v>
      </c>
      <c r="C22" s="156">
        <v>1</v>
      </c>
      <c r="D22" s="399">
        <v>2</v>
      </c>
      <c r="E22" s="158">
        <v>0.5</v>
      </c>
      <c r="F22" s="159">
        <f>D22-E22</f>
        <v>1.5</v>
      </c>
      <c r="G22" s="160">
        <v>0</v>
      </c>
      <c r="H22" s="117" t="s">
        <v>58</v>
      </c>
      <c r="I22" s="117" t="s">
        <v>19</v>
      </c>
      <c r="J22" s="161">
        <f>SUM(K22:M22)</f>
        <v>13</v>
      </c>
      <c r="K22" s="162">
        <v>10</v>
      </c>
      <c r="L22" s="163">
        <v>0</v>
      </c>
      <c r="M22" s="163">
        <f>(E22*26)-K22-L22</f>
        <v>3</v>
      </c>
      <c r="N22" s="117">
        <f>F22*26</f>
        <v>39</v>
      </c>
    </row>
    <row r="23" spans="1:14" ht="12.75">
      <c r="A23" s="102" t="s">
        <v>49</v>
      </c>
      <c r="B23" s="106" t="s">
        <v>51</v>
      </c>
      <c r="C23" s="185">
        <v>1</v>
      </c>
      <c r="D23" s="403">
        <v>2</v>
      </c>
      <c r="E23" s="187">
        <v>0.5</v>
      </c>
      <c r="F23" s="187">
        <f>D23-E23</f>
        <v>1.5</v>
      </c>
      <c r="G23" s="188">
        <v>0</v>
      </c>
      <c r="H23" s="103" t="s">
        <v>58</v>
      </c>
      <c r="I23" s="103" t="s">
        <v>19</v>
      </c>
      <c r="J23" s="303">
        <f>SUM(K23:M23)</f>
        <v>13</v>
      </c>
      <c r="K23" s="187">
        <v>10</v>
      </c>
      <c r="L23" s="187">
        <v>0</v>
      </c>
      <c r="M23" s="160">
        <f>(E23*26)-K23-L23</f>
        <v>3</v>
      </c>
      <c r="N23" s="180">
        <f>F23*26</f>
        <v>39</v>
      </c>
    </row>
    <row r="24" spans="1:14" ht="13.5" thickBot="1">
      <c r="A24" s="164" t="s">
        <v>50</v>
      </c>
      <c r="B24" s="189" t="s">
        <v>145</v>
      </c>
      <c r="C24" s="190">
        <v>1</v>
      </c>
      <c r="D24" s="405">
        <v>2</v>
      </c>
      <c r="E24" s="191">
        <v>1.5</v>
      </c>
      <c r="F24" s="159">
        <f>D24-E24</f>
        <v>0.5</v>
      </c>
      <c r="G24" s="160">
        <v>0</v>
      </c>
      <c r="H24" s="194" t="s">
        <v>59</v>
      </c>
      <c r="I24" s="194" t="s">
        <v>19</v>
      </c>
      <c r="J24" s="195">
        <f>SUM(K24:M24)</f>
        <v>39</v>
      </c>
      <c r="K24" s="167">
        <v>0</v>
      </c>
      <c r="L24" s="167">
        <v>30</v>
      </c>
      <c r="M24" s="170">
        <f>(E24*26)-K24-L24</f>
        <v>9</v>
      </c>
      <c r="N24" s="180">
        <f>F24*26</f>
        <v>13</v>
      </c>
    </row>
    <row r="25" spans="1:14" ht="13.5" thickBot="1">
      <c r="A25" s="171"/>
      <c r="B25" s="172" t="s">
        <v>45</v>
      </c>
      <c r="C25" s="173"/>
      <c r="D25" s="401">
        <f>SUM(D22:D24)</f>
        <v>6</v>
      </c>
      <c r="E25" s="401">
        <f>SUM(E22:E24)</f>
        <v>2.5</v>
      </c>
      <c r="F25" s="401">
        <f>SUM(F22:F24)</f>
        <v>3.5</v>
      </c>
      <c r="G25" s="401">
        <f>SUM(G22:G24)</f>
        <v>0</v>
      </c>
      <c r="H25" s="177" t="s">
        <v>37</v>
      </c>
      <c r="I25" s="177" t="s">
        <v>37</v>
      </c>
      <c r="J25" s="178">
        <f>SUM(J22:J24)</f>
        <v>65</v>
      </c>
      <c r="K25" s="175">
        <f>SUM(K22:K24)</f>
        <v>20</v>
      </c>
      <c r="L25" s="175">
        <f>SUM(L22:L24)</f>
        <v>30</v>
      </c>
      <c r="M25" s="196">
        <f>SUM(M22:M24)</f>
        <v>15</v>
      </c>
      <c r="N25" s="177">
        <f>SUM(N22:N24)</f>
        <v>91</v>
      </c>
    </row>
    <row r="26" spans="1:14" ht="12.75">
      <c r="A26" s="154"/>
      <c r="B26" s="155" t="s">
        <v>46</v>
      </c>
      <c r="C26" s="179"/>
      <c r="D26" s="399">
        <v>0</v>
      </c>
      <c r="E26" s="159">
        <v>0</v>
      </c>
      <c r="F26" s="159">
        <v>0</v>
      </c>
      <c r="G26" s="160">
        <v>0</v>
      </c>
      <c r="H26" s="180" t="s">
        <v>37</v>
      </c>
      <c r="I26" s="180" t="s">
        <v>37</v>
      </c>
      <c r="J26" s="330">
        <v>0</v>
      </c>
      <c r="K26" s="159">
        <v>0</v>
      </c>
      <c r="L26" s="159">
        <v>0</v>
      </c>
      <c r="M26" s="170">
        <v>0</v>
      </c>
      <c r="N26" s="180">
        <v>0</v>
      </c>
    </row>
    <row r="27" spans="1:14" ht="13.5" thickBot="1">
      <c r="A27" s="181"/>
      <c r="B27" s="56" t="s">
        <v>47</v>
      </c>
      <c r="C27" s="165"/>
      <c r="D27" s="400">
        <v>0</v>
      </c>
      <c r="E27" s="167">
        <v>0</v>
      </c>
      <c r="F27" s="167">
        <v>0</v>
      </c>
      <c r="G27" s="168">
        <v>0</v>
      </c>
      <c r="H27" s="169" t="s">
        <v>37</v>
      </c>
      <c r="I27" s="169" t="s">
        <v>37</v>
      </c>
      <c r="J27" s="182">
        <v>0</v>
      </c>
      <c r="K27" s="167">
        <v>0</v>
      </c>
      <c r="L27" s="168">
        <v>0</v>
      </c>
      <c r="M27" s="168">
        <v>0</v>
      </c>
      <c r="N27" s="169">
        <v>0</v>
      </c>
    </row>
    <row r="28" spans="1:14" ht="13.5" thickBot="1">
      <c r="A28" s="22" t="s">
        <v>7</v>
      </c>
      <c r="B28" s="23" t="s">
        <v>8</v>
      </c>
      <c r="C28" s="23"/>
      <c r="D28" s="402"/>
      <c r="E28" s="152"/>
      <c r="F28" s="152"/>
      <c r="G28" s="152"/>
      <c r="H28" s="152"/>
      <c r="I28" s="152"/>
      <c r="J28" s="152"/>
      <c r="K28" s="152"/>
      <c r="L28" s="152"/>
      <c r="M28" s="183"/>
      <c r="N28" s="153"/>
    </row>
    <row r="29" spans="1:14" ht="12.75">
      <c r="A29" s="184" t="s">
        <v>4</v>
      </c>
      <c r="B29" s="155" t="s">
        <v>53</v>
      </c>
      <c r="C29" s="179">
        <v>1</v>
      </c>
      <c r="D29" s="399">
        <v>2</v>
      </c>
      <c r="E29" s="159">
        <v>1</v>
      </c>
      <c r="F29" s="159">
        <f>D29-E29</f>
        <v>1</v>
      </c>
      <c r="G29" s="160">
        <v>0</v>
      </c>
      <c r="H29" s="180" t="s">
        <v>58</v>
      </c>
      <c r="I29" s="180" t="s">
        <v>19</v>
      </c>
      <c r="J29" s="158">
        <f>SUM(K29:M29)</f>
        <v>26</v>
      </c>
      <c r="K29" s="159">
        <v>10</v>
      </c>
      <c r="L29" s="160">
        <v>0</v>
      </c>
      <c r="M29" s="160">
        <f>(E29*26)-K29-L29</f>
        <v>16</v>
      </c>
      <c r="N29" s="180">
        <f>F29*26</f>
        <v>26</v>
      </c>
    </row>
    <row r="30" spans="1:14" ht="12.75">
      <c r="A30" s="102" t="s">
        <v>49</v>
      </c>
      <c r="B30" s="101" t="s">
        <v>101</v>
      </c>
      <c r="C30" s="185">
        <v>2</v>
      </c>
      <c r="D30" s="403">
        <v>2</v>
      </c>
      <c r="E30" s="187">
        <v>1</v>
      </c>
      <c r="F30" s="159">
        <f>D30-E30</f>
        <v>1</v>
      </c>
      <c r="G30" s="188">
        <v>2</v>
      </c>
      <c r="H30" s="103" t="s">
        <v>58</v>
      </c>
      <c r="I30" s="103" t="s">
        <v>19</v>
      </c>
      <c r="J30" s="158">
        <f>SUM(K30:M30)</f>
        <v>26</v>
      </c>
      <c r="K30" s="187">
        <v>0</v>
      </c>
      <c r="L30" s="188">
        <v>10</v>
      </c>
      <c r="M30" s="160">
        <f>(E30*26)-K30-L30</f>
        <v>16</v>
      </c>
      <c r="N30" s="180">
        <f>F30*26</f>
        <v>26</v>
      </c>
    </row>
    <row r="31" spans="1:14" ht="12.75">
      <c r="A31" s="102" t="s">
        <v>50</v>
      </c>
      <c r="B31" s="101" t="s">
        <v>148</v>
      </c>
      <c r="C31" s="185">
        <v>1</v>
      </c>
      <c r="D31" s="403">
        <v>8</v>
      </c>
      <c r="E31" s="304">
        <v>1</v>
      </c>
      <c r="F31" s="158">
        <f>D31-E31</f>
        <v>7</v>
      </c>
      <c r="G31" s="188">
        <v>0</v>
      </c>
      <c r="H31" s="103" t="s">
        <v>58</v>
      </c>
      <c r="I31" s="103" t="s">
        <v>102</v>
      </c>
      <c r="J31" s="158">
        <f>SUM(K31:M31)</f>
        <v>26</v>
      </c>
      <c r="K31" s="187">
        <v>0</v>
      </c>
      <c r="L31" s="187">
        <v>10</v>
      </c>
      <c r="M31" s="170">
        <f>(E31*26)-K31-L31</f>
        <v>16</v>
      </c>
      <c r="N31" s="103">
        <f>F31*26</f>
        <v>182</v>
      </c>
    </row>
    <row r="32" spans="1:14" ht="13.5" thickBot="1">
      <c r="A32" s="164" t="s">
        <v>52</v>
      </c>
      <c r="B32" s="189" t="s">
        <v>149</v>
      </c>
      <c r="C32" s="190">
        <v>2</v>
      </c>
      <c r="D32" s="391">
        <v>8</v>
      </c>
      <c r="E32" s="191">
        <v>1</v>
      </c>
      <c r="F32" s="304">
        <f>D32-E32</f>
        <v>7</v>
      </c>
      <c r="G32" s="131">
        <v>0</v>
      </c>
      <c r="H32" s="194" t="s">
        <v>58</v>
      </c>
      <c r="I32" s="194" t="s">
        <v>102</v>
      </c>
      <c r="J32" s="158">
        <f>SUM(K32:M32)</f>
        <v>26</v>
      </c>
      <c r="K32" s="192">
        <v>0</v>
      </c>
      <c r="L32" s="167">
        <v>10</v>
      </c>
      <c r="M32" s="170">
        <f>(E32*26)-K32-L32</f>
        <v>16</v>
      </c>
      <c r="N32" s="180">
        <f>F32*26</f>
        <v>182</v>
      </c>
    </row>
    <row r="33" spans="1:14" ht="13.5" thickBot="1">
      <c r="A33" s="171"/>
      <c r="B33" s="172" t="s">
        <v>45</v>
      </c>
      <c r="C33" s="173"/>
      <c r="D33" s="292">
        <f>SUM(D29:D32)</f>
        <v>20</v>
      </c>
      <c r="E33" s="174">
        <f>SUM(E29:E32)</f>
        <v>4</v>
      </c>
      <c r="F33" s="174">
        <f>SUM(F29:F32)</f>
        <v>16</v>
      </c>
      <c r="G33" s="174">
        <f>SUM(G29:G32)</f>
        <v>2</v>
      </c>
      <c r="H33" s="177" t="s">
        <v>37</v>
      </c>
      <c r="I33" s="177" t="s">
        <v>37</v>
      </c>
      <c r="J33" s="178">
        <f>SUM(J29:J32)</f>
        <v>104</v>
      </c>
      <c r="K33" s="175">
        <f>SUM(K29:K32)</f>
        <v>10</v>
      </c>
      <c r="L33" s="175">
        <f>SUM(L29:L32)</f>
        <v>30</v>
      </c>
      <c r="M33" s="208">
        <f>SUM(M29:M32)</f>
        <v>64</v>
      </c>
      <c r="N33" s="394">
        <f>SUM(N29:N32)</f>
        <v>416</v>
      </c>
    </row>
    <row r="34" spans="1:14" ht="12.75">
      <c r="A34" s="154"/>
      <c r="B34" s="197" t="s">
        <v>46</v>
      </c>
      <c r="C34" s="198"/>
      <c r="D34" s="392">
        <f>D30</f>
        <v>2</v>
      </c>
      <c r="E34" s="157">
        <f>E30</f>
        <v>1</v>
      </c>
      <c r="F34" s="157">
        <f>F30</f>
        <v>1</v>
      </c>
      <c r="G34" s="157">
        <f>G30</f>
        <v>2</v>
      </c>
      <c r="H34" s="180" t="s">
        <v>37</v>
      </c>
      <c r="I34" s="180" t="s">
        <v>37</v>
      </c>
      <c r="J34" s="330">
        <f>J30</f>
        <v>26</v>
      </c>
      <c r="K34" s="162">
        <f>K30</f>
        <v>0</v>
      </c>
      <c r="L34" s="159">
        <f>L30</f>
        <v>10</v>
      </c>
      <c r="M34" s="210">
        <f>M30</f>
        <v>16</v>
      </c>
      <c r="N34" s="331">
        <f>N30</f>
        <v>26</v>
      </c>
    </row>
    <row r="35" spans="1:14" ht="13.5" thickBot="1">
      <c r="A35" s="181"/>
      <c r="B35" s="57" t="s">
        <v>47</v>
      </c>
      <c r="C35" s="199"/>
      <c r="D35" s="404">
        <f>SUM(D31:D32)</f>
        <v>16</v>
      </c>
      <c r="E35" s="219">
        <f aca="true" t="shared" si="0" ref="E35:N35">SUM(E31:E32)</f>
        <v>2</v>
      </c>
      <c r="F35" s="219">
        <f t="shared" si="0"/>
        <v>14</v>
      </c>
      <c r="G35" s="166">
        <f t="shared" si="0"/>
        <v>0</v>
      </c>
      <c r="H35" s="200">
        <f t="shared" si="0"/>
        <v>0</v>
      </c>
      <c r="I35" s="200">
        <f t="shared" si="0"/>
        <v>0</v>
      </c>
      <c r="J35" s="395">
        <f t="shared" si="0"/>
        <v>52</v>
      </c>
      <c r="K35" s="396">
        <f t="shared" si="0"/>
        <v>0</v>
      </c>
      <c r="L35" s="396">
        <f t="shared" si="0"/>
        <v>20</v>
      </c>
      <c r="M35" s="166">
        <f t="shared" si="0"/>
        <v>32</v>
      </c>
      <c r="N35" s="165">
        <f t="shared" si="0"/>
        <v>364</v>
      </c>
    </row>
    <row r="36" spans="1:14" ht="13.5" thickBot="1">
      <c r="A36" s="22" t="s">
        <v>9</v>
      </c>
      <c r="B36" s="23" t="s">
        <v>11</v>
      </c>
      <c r="C36" s="23"/>
      <c r="D36" s="402"/>
      <c r="E36" s="152"/>
      <c r="F36" s="152"/>
      <c r="G36" s="152"/>
      <c r="H36" s="152"/>
      <c r="I36" s="152"/>
      <c r="J36" s="152"/>
      <c r="K36" s="152"/>
      <c r="L36" s="152"/>
      <c r="M36" s="152"/>
      <c r="N36" s="153"/>
    </row>
    <row r="37" spans="1:14" ht="12.75">
      <c r="A37" s="154" t="s">
        <v>4</v>
      </c>
      <c r="B37" s="189" t="s">
        <v>112</v>
      </c>
      <c r="C37" s="204">
        <v>1</v>
      </c>
      <c r="D37" s="405">
        <v>3</v>
      </c>
      <c r="E37" s="191">
        <v>1</v>
      </c>
      <c r="F37" s="192">
        <f>D37-E37</f>
        <v>2</v>
      </c>
      <c r="G37" s="193">
        <v>0</v>
      </c>
      <c r="H37" s="205" t="s">
        <v>59</v>
      </c>
      <c r="I37" s="205" t="s">
        <v>19</v>
      </c>
      <c r="J37" s="158">
        <f aca="true" t="shared" si="1" ref="J37:J47">SUM(K37:M37)</f>
        <v>26</v>
      </c>
      <c r="K37" s="162">
        <v>10</v>
      </c>
      <c r="L37" s="193">
        <v>0</v>
      </c>
      <c r="M37" s="213">
        <f>(E37*26)-K37-L37</f>
        <v>16</v>
      </c>
      <c r="N37" s="103">
        <f>F37*26</f>
        <v>52</v>
      </c>
    </row>
    <row r="38" spans="1:14" ht="12.75">
      <c r="A38" s="102" t="s">
        <v>49</v>
      </c>
      <c r="B38" s="101" t="s">
        <v>116</v>
      </c>
      <c r="C38" s="185">
        <v>2</v>
      </c>
      <c r="D38" s="403">
        <v>3</v>
      </c>
      <c r="E38" s="187">
        <v>1</v>
      </c>
      <c r="F38" s="187">
        <f aca="true" t="shared" si="2" ref="F38:F47">D38-E38</f>
        <v>2</v>
      </c>
      <c r="G38" s="188">
        <v>0</v>
      </c>
      <c r="H38" s="103" t="s">
        <v>58</v>
      </c>
      <c r="I38" s="103" t="s">
        <v>19</v>
      </c>
      <c r="J38" s="158">
        <f t="shared" si="1"/>
        <v>26</v>
      </c>
      <c r="K38" s="187">
        <v>10</v>
      </c>
      <c r="L38" s="188">
        <v>0</v>
      </c>
      <c r="M38" s="216">
        <f aca="true" t="shared" si="3" ref="M38:M47">(E38*26)-K38-L38</f>
        <v>16</v>
      </c>
      <c r="N38" s="103">
        <f aca="true" t="shared" si="4" ref="N38:N47">F38*26</f>
        <v>52</v>
      </c>
    </row>
    <row r="39" spans="1:14" ht="12.75">
      <c r="A39" s="102" t="s">
        <v>50</v>
      </c>
      <c r="B39" s="101" t="s">
        <v>123</v>
      </c>
      <c r="C39" s="185">
        <v>2</v>
      </c>
      <c r="D39" s="403">
        <v>3</v>
      </c>
      <c r="E39" s="159">
        <v>1</v>
      </c>
      <c r="F39" s="192">
        <f t="shared" si="2"/>
        <v>2</v>
      </c>
      <c r="G39" s="130">
        <v>0</v>
      </c>
      <c r="H39" s="317" t="s">
        <v>58</v>
      </c>
      <c r="I39" s="103" t="s">
        <v>19</v>
      </c>
      <c r="J39" s="158">
        <f t="shared" si="1"/>
        <v>26</v>
      </c>
      <c r="K39" s="187">
        <v>0</v>
      </c>
      <c r="L39" s="131">
        <v>20</v>
      </c>
      <c r="M39" s="130">
        <f t="shared" si="3"/>
        <v>6</v>
      </c>
      <c r="N39" s="103">
        <f t="shared" si="4"/>
        <v>52</v>
      </c>
    </row>
    <row r="40" spans="1:14" ht="12.75">
      <c r="A40" s="102" t="s">
        <v>52</v>
      </c>
      <c r="B40" s="101" t="s">
        <v>114</v>
      </c>
      <c r="C40" s="185">
        <v>2</v>
      </c>
      <c r="D40" s="403">
        <v>3</v>
      </c>
      <c r="E40" s="187">
        <v>1</v>
      </c>
      <c r="F40" s="187">
        <f t="shared" si="2"/>
        <v>2</v>
      </c>
      <c r="G40" s="206">
        <v>0</v>
      </c>
      <c r="H40" s="317" t="s">
        <v>59</v>
      </c>
      <c r="I40" s="103" t="s">
        <v>19</v>
      </c>
      <c r="J40" s="158">
        <f t="shared" si="1"/>
        <v>26</v>
      </c>
      <c r="K40" s="187">
        <v>20</v>
      </c>
      <c r="L40" s="188">
        <v>0</v>
      </c>
      <c r="M40" s="130">
        <f t="shared" si="3"/>
        <v>6</v>
      </c>
      <c r="N40" s="103">
        <f t="shared" si="4"/>
        <v>52</v>
      </c>
    </row>
    <row r="41" spans="1:14" ht="12.75">
      <c r="A41" s="102" t="s">
        <v>54</v>
      </c>
      <c r="B41" s="101" t="s">
        <v>115</v>
      </c>
      <c r="C41" s="185">
        <v>2</v>
      </c>
      <c r="D41" s="403">
        <v>3</v>
      </c>
      <c r="E41" s="187">
        <v>1</v>
      </c>
      <c r="F41" s="192">
        <f t="shared" si="2"/>
        <v>2</v>
      </c>
      <c r="G41" s="216">
        <v>3</v>
      </c>
      <c r="H41" s="317" t="s">
        <v>58</v>
      </c>
      <c r="I41" s="103" t="s">
        <v>19</v>
      </c>
      <c r="J41" s="158">
        <f t="shared" si="1"/>
        <v>26</v>
      </c>
      <c r="K41" s="187">
        <v>20</v>
      </c>
      <c r="L41" s="188">
        <v>0</v>
      </c>
      <c r="M41" s="130">
        <f t="shared" si="3"/>
        <v>6</v>
      </c>
      <c r="N41" s="103">
        <f t="shared" si="4"/>
        <v>52</v>
      </c>
    </row>
    <row r="42" spans="1:14" ht="12.75">
      <c r="A42" s="102">
        <v>6</v>
      </c>
      <c r="B42" s="101" t="s">
        <v>107</v>
      </c>
      <c r="C42" s="185">
        <v>2</v>
      </c>
      <c r="D42" s="403">
        <v>4</v>
      </c>
      <c r="E42" s="187">
        <v>1</v>
      </c>
      <c r="F42" s="187">
        <f t="shared" si="2"/>
        <v>3</v>
      </c>
      <c r="G42" s="206">
        <v>4</v>
      </c>
      <c r="H42" s="317" t="s">
        <v>58</v>
      </c>
      <c r="I42" s="103" t="s">
        <v>19</v>
      </c>
      <c r="J42" s="158">
        <f t="shared" si="1"/>
        <v>26</v>
      </c>
      <c r="K42" s="187">
        <v>0</v>
      </c>
      <c r="L42" s="131">
        <v>20</v>
      </c>
      <c r="M42" s="130">
        <f t="shared" si="3"/>
        <v>6</v>
      </c>
      <c r="N42" s="103">
        <f t="shared" si="4"/>
        <v>78</v>
      </c>
    </row>
    <row r="43" spans="1:14" ht="12.75">
      <c r="A43" s="102" t="s">
        <v>56</v>
      </c>
      <c r="B43" s="101" t="s">
        <v>113</v>
      </c>
      <c r="C43" s="185">
        <v>1</v>
      </c>
      <c r="D43" s="403">
        <v>3</v>
      </c>
      <c r="E43" s="187">
        <v>1</v>
      </c>
      <c r="F43" s="187">
        <f t="shared" si="2"/>
        <v>2</v>
      </c>
      <c r="G43" s="206">
        <v>0</v>
      </c>
      <c r="H43" s="317" t="s">
        <v>59</v>
      </c>
      <c r="I43" s="103" t="s">
        <v>19</v>
      </c>
      <c r="J43" s="158">
        <f t="shared" si="1"/>
        <v>26</v>
      </c>
      <c r="K43" s="187">
        <v>10</v>
      </c>
      <c r="L43" s="188">
        <v>0</v>
      </c>
      <c r="M43" s="130">
        <f t="shared" si="3"/>
        <v>16</v>
      </c>
      <c r="N43" s="103">
        <f t="shared" si="4"/>
        <v>52</v>
      </c>
    </row>
    <row r="44" spans="1:14" ht="12.75">
      <c r="A44" s="102">
        <v>8</v>
      </c>
      <c r="B44" s="101" t="s">
        <v>136</v>
      </c>
      <c r="C44" s="185">
        <v>1</v>
      </c>
      <c r="D44" s="403">
        <v>3</v>
      </c>
      <c r="E44" s="187">
        <v>1</v>
      </c>
      <c r="F44" s="159">
        <f t="shared" si="2"/>
        <v>2</v>
      </c>
      <c r="G44" s="210">
        <v>3</v>
      </c>
      <c r="H44" s="103" t="s">
        <v>58</v>
      </c>
      <c r="I44" s="103" t="s">
        <v>19</v>
      </c>
      <c r="J44" s="158">
        <f t="shared" si="1"/>
        <v>26</v>
      </c>
      <c r="K44" s="187">
        <v>0</v>
      </c>
      <c r="L44" s="188">
        <v>20</v>
      </c>
      <c r="M44" s="130">
        <f t="shared" si="3"/>
        <v>6</v>
      </c>
      <c r="N44" s="103">
        <f t="shared" si="4"/>
        <v>52</v>
      </c>
    </row>
    <row r="45" spans="1:14" ht="12.75">
      <c r="A45" s="102">
        <v>9</v>
      </c>
      <c r="B45" s="101" t="s">
        <v>138</v>
      </c>
      <c r="C45" s="185">
        <v>1</v>
      </c>
      <c r="D45" s="403">
        <v>3</v>
      </c>
      <c r="E45" s="187">
        <v>1</v>
      </c>
      <c r="F45" s="159">
        <f t="shared" si="2"/>
        <v>2</v>
      </c>
      <c r="G45" s="210">
        <v>3</v>
      </c>
      <c r="H45" s="103" t="s">
        <v>58</v>
      </c>
      <c r="I45" s="103" t="s">
        <v>19</v>
      </c>
      <c r="J45" s="158">
        <f t="shared" si="1"/>
        <v>26</v>
      </c>
      <c r="K45" s="187">
        <v>0</v>
      </c>
      <c r="L45" s="187">
        <v>25</v>
      </c>
      <c r="M45" s="130">
        <f t="shared" si="3"/>
        <v>1</v>
      </c>
      <c r="N45" s="103">
        <f t="shared" si="4"/>
        <v>52</v>
      </c>
    </row>
    <row r="46" spans="1:14" ht="12.75">
      <c r="A46" s="164">
        <v>10</v>
      </c>
      <c r="B46" s="101" t="s">
        <v>139</v>
      </c>
      <c r="C46" s="165">
        <v>2</v>
      </c>
      <c r="D46" s="186">
        <v>3</v>
      </c>
      <c r="E46" s="187">
        <v>1</v>
      </c>
      <c r="F46" s="159">
        <f t="shared" si="2"/>
        <v>2</v>
      </c>
      <c r="G46" s="210">
        <v>3</v>
      </c>
      <c r="H46" s="103" t="s">
        <v>58</v>
      </c>
      <c r="I46" s="103" t="s">
        <v>19</v>
      </c>
      <c r="J46" s="158">
        <f t="shared" si="1"/>
        <v>26</v>
      </c>
      <c r="K46" s="167">
        <v>0</v>
      </c>
      <c r="L46" s="188">
        <v>25</v>
      </c>
      <c r="M46" s="206">
        <f t="shared" si="3"/>
        <v>1</v>
      </c>
      <c r="N46" s="103">
        <f t="shared" si="4"/>
        <v>52</v>
      </c>
    </row>
    <row r="47" spans="1:14" ht="13.5" thickBot="1">
      <c r="A47" s="164">
        <v>11</v>
      </c>
      <c r="B47" s="101" t="s">
        <v>118</v>
      </c>
      <c r="C47" s="100">
        <v>1</v>
      </c>
      <c r="D47" s="186">
        <v>2</v>
      </c>
      <c r="E47" s="159">
        <v>1</v>
      </c>
      <c r="F47" s="192">
        <f t="shared" si="2"/>
        <v>1</v>
      </c>
      <c r="G47" s="160">
        <v>0</v>
      </c>
      <c r="H47" s="103" t="s">
        <v>58</v>
      </c>
      <c r="I47" s="103" t="s">
        <v>19</v>
      </c>
      <c r="J47" s="158">
        <f t="shared" si="1"/>
        <v>26</v>
      </c>
      <c r="K47" s="167">
        <v>10</v>
      </c>
      <c r="L47" s="188">
        <v>0</v>
      </c>
      <c r="M47" s="210">
        <f t="shared" si="3"/>
        <v>16</v>
      </c>
      <c r="N47" s="103">
        <f t="shared" si="4"/>
        <v>26</v>
      </c>
    </row>
    <row r="48" spans="1:14" ht="13.5" thickBot="1">
      <c r="A48" s="171"/>
      <c r="B48" s="207" t="s">
        <v>45</v>
      </c>
      <c r="C48" s="173"/>
      <c r="D48" s="174">
        <f>SUM(D37:D47)</f>
        <v>33</v>
      </c>
      <c r="E48" s="196">
        <f>SUM(E37:E47)</f>
        <v>11</v>
      </c>
      <c r="F48" s="175">
        <f>SUM(F37:F47)</f>
        <v>22</v>
      </c>
      <c r="G48" s="176">
        <f>SUM(G37:G47)</f>
        <v>16</v>
      </c>
      <c r="H48" s="177" t="s">
        <v>37</v>
      </c>
      <c r="I48" s="177" t="s">
        <v>37</v>
      </c>
      <c r="J48" s="178">
        <f>SUM(J37:J47)</f>
        <v>286</v>
      </c>
      <c r="K48" s="175">
        <f>SUM(K37:K47)</f>
        <v>80</v>
      </c>
      <c r="L48" s="176">
        <f>SUM(L37:L47)</f>
        <v>110</v>
      </c>
      <c r="M48" s="208">
        <f>SUM(M37:M47)</f>
        <v>96</v>
      </c>
      <c r="N48" s="177">
        <f>SUM(N37:N47)</f>
        <v>572</v>
      </c>
    </row>
    <row r="49" spans="1:14" ht="12.75">
      <c r="A49" s="154"/>
      <c r="B49" s="209" t="s">
        <v>46</v>
      </c>
      <c r="C49" s="179"/>
      <c r="D49" s="158">
        <f>SUM(D41:D42,D44:D46)</f>
        <v>16</v>
      </c>
      <c r="E49" s="159">
        <f>SUM(E41:E42,E44:E46)</f>
        <v>5</v>
      </c>
      <c r="F49" s="159">
        <f>SUM(F41:F42,F44:F46)</f>
        <v>11</v>
      </c>
      <c r="G49" s="160">
        <f>SUM(G48)</f>
        <v>16</v>
      </c>
      <c r="H49" s="117" t="s">
        <v>37</v>
      </c>
      <c r="I49" s="117" t="s">
        <v>37</v>
      </c>
      <c r="J49" s="161">
        <f>SUM(J46,J45,J44,J42,J41)</f>
        <v>130</v>
      </c>
      <c r="K49" s="162">
        <f>SUM(K46,K45,K44,K42,K41)</f>
        <v>20</v>
      </c>
      <c r="L49" s="163">
        <f>SUM(L46,L45,L44,L42,L41)</f>
        <v>90</v>
      </c>
      <c r="M49" s="213">
        <f>SUM(M46,M45,M44,M42,M41)</f>
        <v>20</v>
      </c>
      <c r="N49" s="210">
        <f>SUM(N46,N45,N44,N42,N41)</f>
        <v>286</v>
      </c>
    </row>
    <row r="50" spans="1:14" ht="13.5" thickBot="1">
      <c r="A50" s="181"/>
      <c r="B50" s="57" t="s">
        <v>47</v>
      </c>
      <c r="C50" s="100"/>
      <c r="D50" s="166">
        <v>0</v>
      </c>
      <c r="E50" s="182">
        <v>0</v>
      </c>
      <c r="F50" s="167">
        <v>0</v>
      </c>
      <c r="G50" s="168">
        <v>0</v>
      </c>
      <c r="H50" s="201" t="s">
        <v>37</v>
      </c>
      <c r="I50" s="201" t="s">
        <v>37</v>
      </c>
      <c r="J50" s="195">
        <v>0</v>
      </c>
      <c r="K50" s="191">
        <v>0</v>
      </c>
      <c r="L50" s="193">
        <v>0</v>
      </c>
      <c r="M50" s="365">
        <v>0</v>
      </c>
      <c r="N50" s="203">
        <v>0</v>
      </c>
    </row>
    <row r="51" spans="1:14" ht="13.5" thickBot="1">
      <c r="A51" s="22" t="s">
        <v>10</v>
      </c>
      <c r="B51" s="23" t="s">
        <v>12</v>
      </c>
      <c r="C51" s="23"/>
      <c r="D51" s="172"/>
      <c r="E51" s="152"/>
      <c r="F51" s="152"/>
      <c r="G51" s="152"/>
      <c r="H51" s="152"/>
      <c r="I51" s="152"/>
      <c r="J51" s="152"/>
      <c r="K51" s="152"/>
      <c r="L51" s="152"/>
      <c r="M51" s="152"/>
      <c r="N51" s="153"/>
    </row>
    <row r="52" spans="1:14" ht="12.75">
      <c r="A52" s="117">
        <v>1</v>
      </c>
      <c r="B52" s="212" t="s">
        <v>144</v>
      </c>
      <c r="C52" s="117">
        <v>2</v>
      </c>
      <c r="D52" s="161">
        <v>0.25</v>
      </c>
      <c r="E52" s="162">
        <v>0.25</v>
      </c>
      <c r="F52" s="162">
        <v>0</v>
      </c>
      <c r="G52" s="213">
        <v>0</v>
      </c>
      <c r="H52" s="117" t="s">
        <v>58</v>
      </c>
      <c r="I52" s="117" t="s">
        <v>19</v>
      </c>
      <c r="J52" s="161">
        <v>2</v>
      </c>
      <c r="K52" s="162">
        <v>2</v>
      </c>
      <c r="L52" s="162">
        <v>0</v>
      </c>
      <c r="M52" s="213">
        <v>0</v>
      </c>
      <c r="N52" s="117">
        <v>0</v>
      </c>
    </row>
    <row r="53" spans="1:14" ht="12.75">
      <c r="A53" s="190">
        <v>2</v>
      </c>
      <c r="B53" s="83" t="s">
        <v>134</v>
      </c>
      <c r="C53" s="214">
        <v>2</v>
      </c>
      <c r="D53" s="200">
        <v>0.25</v>
      </c>
      <c r="E53" s="182">
        <v>0.25</v>
      </c>
      <c r="F53" s="167">
        <v>0</v>
      </c>
      <c r="G53" s="168">
        <v>0</v>
      </c>
      <c r="H53" s="194" t="s">
        <v>58</v>
      </c>
      <c r="I53" s="194" t="s">
        <v>19</v>
      </c>
      <c r="J53" s="215">
        <v>2</v>
      </c>
      <c r="K53" s="167">
        <v>2</v>
      </c>
      <c r="L53" s="168">
        <v>0</v>
      </c>
      <c r="M53" s="216">
        <v>0</v>
      </c>
      <c r="N53" s="194">
        <v>0</v>
      </c>
    </row>
    <row r="54" spans="1:14" ht="13.5" thickBot="1">
      <c r="A54" s="100">
        <v>3</v>
      </c>
      <c r="B54" s="217" t="s">
        <v>150</v>
      </c>
      <c r="C54" s="218">
        <v>2</v>
      </c>
      <c r="D54" s="219">
        <v>0.5</v>
      </c>
      <c r="E54" s="220">
        <v>0.5</v>
      </c>
      <c r="F54" s="220">
        <v>0</v>
      </c>
      <c r="G54" s="211">
        <v>0</v>
      </c>
      <c r="H54" s="221" t="s">
        <v>58</v>
      </c>
      <c r="I54" s="221" t="s">
        <v>19</v>
      </c>
      <c r="J54" s="222">
        <v>4</v>
      </c>
      <c r="K54" s="220">
        <v>4</v>
      </c>
      <c r="L54" s="202">
        <v>0</v>
      </c>
      <c r="M54" s="211">
        <v>0</v>
      </c>
      <c r="N54" s="203">
        <v>0</v>
      </c>
    </row>
    <row r="55" spans="1:14" ht="13.5" thickBot="1">
      <c r="A55" s="3"/>
      <c r="B55" s="17"/>
      <c r="C55" s="4"/>
      <c r="D55" s="4"/>
      <c r="E55" s="4"/>
      <c r="F55" s="4"/>
      <c r="G55" s="136"/>
      <c r="H55" s="136"/>
      <c r="I55" s="136"/>
      <c r="J55" s="136"/>
      <c r="K55" s="136"/>
      <c r="L55" s="136"/>
      <c r="M55" s="136"/>
      <c r="N55" s="125"/>
    </row>
    <row r="56" spans="1:14" ht="12.75">
      <c r="A56" s="75"/>
      <c r="B56" s="424" t="s">
        <v>147</v>
      </c>
      <c r="C56" s="77">
        <v>1</v>
      </c>
      <c r="D56" s="78">
        <f>SUM(D47,D45,D44,D43,D37,D29,D23,D22,D31,D24)</f>
        <v>30</v>
      </c>
      <c r="E56" s="78">
        <f>SUM(E47,E45,E44,E43,E37,E29,E23,E22,E31,E24)</f>
        <v>9.5</v>
      </c>
      <c r="F56" s="78">
        <f>SUM(F47,F45,F44,F43,F37,F29,F23,F22,F31,F24)</f>
        <v>20.5</v>
      </c>
      <c r="G56" s="397">
        <f>SUM(G47,G45,G44,G43,G37,G29,G23,G22,G31,G24)</f>
        <v>6</v>
      </c>
      <c r="H56" s="76" t="s">
        <v>37</v>
      </c>
      <c r="I56" s="76" t="s">
        <v>37</v>
      </c>
      <c r="J56" s="78">
        <f>SUM(J47,J45,J44,J43,J37,J29,J23,J22,J31,J24)</f>
        <v>247</v>
      </c>
      <c r="K56" s="78">
        <f>SUM(K47,K45,K44,K43,K37,K29,K23,K22,K31,K24)</f>
        <v>60</v>
      </c>
      <c r="L56" s="78">
        <f>SUM(L47,L45,L44,L43,L37,L29,L23,L22,L31,L24)</f>
        <v>85</v>
      </c>
      <c r="M56" s="397">
        <f>SUM(M47,M45,M44,M43,M37,M29,M23,M22,M31,M24)</f>
        <v>102</v>
      </c>
      <c r="N56" s="78">
        <f>SUM(N47,N45,N44,N43,N37,N29,N23,N22,N31,N24)</f>
        <v>533</v>
      </c>
    </row>
    <row r="57" spans="1:14" ht="13.5" thickBot="1">
      <c r="A57" s="79"/>
      <c r="B57" s="425" t="s">
        <v>147</v>
      </c>
      <c r="C57" s="81">
        <v>2</v>
      </c>
      <c r="D57" s="82">
        <f>SUM(D54,D53,D52,D46,D42,D41,D40,D39,D38,D30,D32)</f>
        <v>30</v>
      </c>
      <c r="E57" s="82">
        <f aca="true" t="shared" si="5" ref="E57:N57">SUM(E54,E53,E52,E46,E42,E41,E40,E39,E38,E30,E32)</f>
        <v>9</v>
      </c>
      <c r="F57" s="82">
        <f t="shared" si="5"/>
        <v>21</v>
      </c>
      <c r="G57" s="398">
        <f t="shared" si="5"/>
        <v>12</v>
      </c>
      <c r="H57" s="80" t="s">
        <v>37</v>
      </c>
      <c r="I57" s="80" t="s">
        <v>37</v>
      </c>
      <c r="J57" s="82">
        <f t="shared" si="5"/>
        <v>216</v>
      </c>
      <c r="K57" s="82">
        <f t="shared" si="5"/>
        <v>58</v>
      </c>
      <c r="L57" s="82">
        <f t="shared" si="5"/>
        <v>85</v>
      </c>
      <c r="M57" s="398">
        <f t="shared" si="5"/>
        <v>73</v>
      </c>
      <c r="N57" s="80">
        <f t="shared" si="5"/>
        <v>546</v>
      </c>
    </row>
    <row r="58" spans="1:14" ht="13.5" thickBot="1">
      <c r="A58" s="71"/>
      <c r="B58" s="72"/>
      <c r="C58" s="73"/>
      <c r="D58" s="73"/>
      <c r="E58" s="73"/>
      <c r="F58" s="73"/>
      <c r="G58" s="223"/>
      <c r="H58" s="223"/>
      <c r="I58" s="223"/>
      <c r="J58" s="223"/>
      <c r="K58" s="223"/>
      <c r="L58" s="223"/>
      <c r="M58" s="223"/>
      <c r="N58" s="224"/>
    </row>
    <row r="59" spans="1:14" ht="13.5" thickBot="1">
      <c r="A59" s="443" t="s">
        <v>94</v>
      </c>
      <c r="B59" s="444"/>
      <c r="C59" s="225" t="s">
        <v>37</v>
      </c>
      <c r="D59" s="226">
        <f>SUM(D56:D57)</f>
        <v>60</v>
      </c>
      <c r="E59" s="226">
        <f>SUM(E56:E57)</f>
        <v>18.5</v>
      </c>
      <c r="F59" s="226">
        <f>SUM(F56:F57)</f>
        <v>41.5</v>
      </c>
      <c r="G59" s="226">
        <f>SUM(G56:G57)</f>
        <v>18</v>
      </c>
      <c r="H59" s="225" t="s">
        <v>37</v>
      </c>
      <c r="I59" s="225" t="s">
        <v>37</v>
      </c>
      <c r="J59" s="389">
        <f>SUM(J56:J57)</f>
        <v>463</v>
      </c>
      <c r="K59" s="390">
        <f>SUM(K56:K57)</f>
        <v>118</v>
      </c>
      <c r="L59" s="390">
        <f>SUM(L56:L57)</f>
        <v>170</v>
      </c>
      <c r="M59" s="227">
        <f>SUM(M56:M57)</f>
        <v>175</v>
      </c>
      <c r="N59" s="337">
        <f>SUM(N56:N57)</f>
        <v>1079</v>
      </c>
    </row>
    <row r="60" spans="1:14" ht="12.75">
      <c r="A60" s="9"/>
      <c r="B60" s="9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</row>
    <row r="61" spans="1:14" ht="12.75">
      <c r="A61" s="4"/>
      <c r="B61" s="17" t="s">
        <v>41</v>
      </c>
      <c r="C61" s="4"/>
      <c r="D61" s="4"/>
      <c r="E61" s="4"/>
      <c r="F61" s="4"/>
      <c r="G61" s="136"/>
      <c r="H61" s="136"/>
      <c r="I61" s="136"/>
      <c r="J61" s="136"/>
      <c r="K61" s="136"/>
      <c r="L61" s="136"/>
      <c r="M61" s="136"/>
      <c r="N61" s="136"/>
    </row>
    <row r="62" spans="1:14" ht="12.75">
      <c r="A62" s="4"/>
      <c r="B62" s="17" t="s">
        <v>42</v>
      </c>
      <c r="C62" s="4"/>
      <c r="D62" s="4"/>
      <c r="E62" s="4"/>
      <c r="F62" s="4"/>
      <c r="G62" s="136"/>
      <c r="H62" s="136"/>
      <c r="I62" s="136"/>
      <c r="J62" s="136"/>
      <c r="K62" s="136"/>
      <c r="L62" s="136"/>
      <c r="M62" s="136"/>
      <c r="N62" s="136"/>
    </row>
    <row r="63" spans="1:14" ht="12.75">
      <c r="A63" s="4"/>
      <c r="B63" s="17"/>
      <c r="C63" s="4"/>
      <c r="D63" s="4"/>
      <c r="E63" s="4"/>
      <c r="F63" s="4"/>
      <c r="G63" s="136"/>
      <c r="H63" s="136"/>
      <c r="I63" s="136"/>
      <c r="J63" s="136"/>
      <c r="K63" s="136"/>
      <c r="L63" s="136"/>
      <c r="M63" s="136"/>
      <c r="N63" s="136"/>
    </row>
    <row r="64" spans="1:14" ht="12.75">
      <c r="A64" s="4"/>
      <c r="B64" s="17"/>
      <c r="C64" s="4"/>
      <c r="D64" s="4"/>
      <c r="E64" s="4"/>
      <c r="F64" s="4"/>
      <c r="G64" s="136"/>
      <c r="H64" s="136"/>
      <c r="I64" s="136"/>
      <c r="J64" s="136"/>
      <c r="K64" s="136"/>
      <c r="L64" s="136"/>
      <c r="M64" s="136"/>
      <c r="N64" s="136"/>
    </row>
    <row r="65" spans="1:14" ht="12.75">
      <c r="A65" s="4"/>
      <c r="B65" s="17"/>
      <c r="C65" s="4"/>
      <c r="D65" s="4"/>
      <c r="E65" s="4"/>
      <c r="F65" s="4"/>
      <c r="G65" s="136"/>
      <c r="H65" s="136"/>
      <c r="I65" s="136"/>
      <c r="J65" s="136"/>
      <c r="K65" s="136"/>
      <c r="L65" s="136"/>
      <c r="M65" s="136"/>
      <c r="N65" s="136"/>
    </row>
    <row r="66" spans="2:15" ht="12.75" customHeight="1" thickBot="1">
      <c r="B66" s="1" t="s">
        <v>61</v>
      </c>
      <c r="G66" s="123"/>
      <c r="O66" s="48"/>
    </row>
    <row r="67" spans="1:14" ht="12.75">
      <c r="A67" s="124" t="s">
        <v>0</v>
      </c>
      <c r="B67" s="10"/>
      <c r="C67" s="125"/>
      <c r="D67" s="439" t="s">
        <v>32</v>
      </c>
      <c r="E67" s="440"/>
      <c r="F67" s="440"/>
      <c r="G67" s="49" t="s">
        <v>21</v>
      </c>
      <c r="H67" s="52" t="s">
        <v>1</v>
      </c>
      <c r="I67" s="12" t="s">
        <v>25</v>
      </c>
      <c r="J67" s="465" t="s">
        <v>35</v>
      </c>
      <c r="K67" s="466"/>
      <c r="L67" s="466"/>
      <c r="M67" s="467"/>
      <c r="N67" s="116" t="s">
        <v>97</v>
      </c>
    </row>
    <row r="68" spans="1:14" ht="12.75">
      <c r="A68" s="128"/>
      <c r="B68" s="11" t="s">
        <v>13</v>
      </c>
      <c r="C68" s="59" t="s">
        <v>23</v>
      </c>
      <c r="D68" s="129" t="s">
        <v>2</v>
      </c>
      <c r="E68" s="25" t="s">
        <v>29</v>
      </c>
      <c r="F68" s="14" t="s">
        <v>16</v>
      </c>
      <c r="G68" s="50" t="s">
        <v>33</v>
      </c>
      <c r="H68" s="53" t="s">
        <v>31</v>
      </c>
      <c r="I68" s="13" t="s">
        <v>26</v>
      </c>
      <c r="J68" s="65" t="s">
        <v>2</v>
      </c>
      <c r="K68" s="442" t="s">
        <v>36</v>
      </c>
      <c r="L68" s="442"/>
      <c r="M68" s="110" t="s">
        <v>34</v>
      </c>
      <c r="N68" s="61" t="s">
        <v>143</v>
      </c>
    </row>
    <row r="69" spans="1:14" ht="12.75">
      <c r="A69" s="3"/>
      <c r="B69" s="11" t="s">
        <v>3</v>
      </c>
      <c r="C69" s="131"/>
      <c r="D69" s="128"/>
      <c r="E69" s="25" t="s">
        <v>14</v>
      </c>
      <c r="F69" s="7" t="s">
        <v>20</v>
      </c>
      <c r="G69" s="51" t="s">
        <v>39</v>
      </c>
      <c r="H69" s="53"/>
      <c r="I69" s="132" t="s">
        <v>27</v>
      </c>
      <c r="J69" s="26"/>
      <c r="K69" s="15" t="s">
        <v>15</v>
      </c>
      <c r="L69" s="133" t="s">
        <v>38</v>
      </c>
      <c r="M69" s="134"/>
      <c r="N69" s="61"/>
    </row>
    <row r="70" spans="1:14" ht="12.75">
      <c r="A70" s="128"/>
      <c r="B70" s="11"/>
      <c r="C70" s="136"/>
      <c r="D70" s="128"/>
      <c r="E70" s="25" t="s">
        <v>24</v>
      </c>
      <c r="F70" s="7" t="s">
        <v>17</v>
      </c>
      <c r="G70" s="51" t="s">
        <v>40</v>
      </c>
      <c r="H70" s="135"/>
      <c r="I70" s="13" t="s">
        <v>28</v>
      </c>
      <c r="J70" s="16"/>
      <c r="K70" s="137"/>
      <c r="L70" s="108"/>
      <c r="M70" s="109"/>
      <c r="N70" s="53"/>
    </row>
    <row r="71" spans="1:14" ht="12.75">
      <c r="A71" s="128"/>
      <c r="B71" s="135"/>
      <c r="C71" s="139"/>
      <c r="D71" s="128"/>
      <c r="E71" s="25" t="s">
        <v>30</v>
      </c>
      <c r="F71" s="7"/>
      <c r="G71" s="51" t="s">
        <v>18</v>
      </c>
      <c r="H71" s="53"/>
      <c r="I71" s="128" t="s">
        <v>43</v>
      </c>
      <c r="J71" s="140"/>
      <c r="K71" s="137"/>
      <c r="L71" s="141"/>
      <c r="M71" s="142"/>
      <c r="N71" s="135"/>
    </row>
    <row r="72" spans="1:14" ht="12.75">
      <c r="A72" s="128"/>
      <c r="B72" s="135"/>
      <c r="C72" s="139"/>
      <c r="D72" s="128"/>
      <c r="E72" s="25"/>
      <c r="F72" s="7"/>
      <c r="G72" s="51"/>
      <c r="H72" s="53"/>
      <c r="I72" s="128"/>
      <c r="J72" s="140"/>
      <c r="K72" s="137"/>
      <c r="L72" s="141"/>
      <c r="M72" s="142"/>
      <c r="N72" s="135"/>
    </row>
    <row r="73" spans="1:14" ht="13.5" thickBot="1">
      <c r="A73" s="145"/>
      <c r="B73" s="143"/>
      <c r="C73" s="123"/>
      <c r="D73" s="145"/>
      <c r="E73" s="28"/>
      <c r="F73" s="29"/>
      <c r="G73" s="29"/>
      <c r="H73" s="143"/>
      <c r="I73" s="145"/>
      <c r="J73" s="146"/>
      <c r="K73" s="147"/>
      <c r="L73" s="148"/>
      <c r="M73" s="149"/>
      <c r="N73" s="143"/>
    </row>
    <row r="74" spans="1:14" ht="13.5" thickBot="1">
      <c r="A74" s="228"/>
      <c r="B74" s="20" t="s">
        <v>22</v>
      </c>
      <c r="C74" s="151"/>
      <c r="D74" s="151"/>
      <c r="E74" s="123"/>
      <c r="F74" s="123"/>
      <c r="G74" s="123"/>
      <c r="H74" s="123"/>
      <c r="I74" s="123"/>
      <c r="J74" s="123"/>
      <c r="K74" s="123"/>
      <c r="L74" s="152"/>
      <c r="M74" s="152"/>
      <c r="N74" s="153"/>
    </row>
    <row r="75" spans="1:14" ht="13.5" thickBot="1">
      <c r="A75" s="22" t="s">
        <v>6</v>
      </c>
      <c r="B75" s="23" t="s">
        <v>8</v>
      </c>
      <c r="C75" s="23"/>
      <c r="D75" s="172"/>
      <c r="E75" s="152"/>
      <c r="F75" s="152"/>
      <c r="G75" s="152"/>
      <c r="H75" s="152"/>
      <c r="I75" s="152"/>
      <c r="J75" s="152"/>
      <c r="K75" s="152"/>
      <c r="L75" s="152"/>
      <c r="M75" s="152"/>
      <c r="N75" s="153"/>
    </row>
    <row r="76" spans="1:14" ht="12.75">
      <c r="A76" s="184" t="s">
        <v>4</v>
      </c>
      <c r="B76" s="229" t="s">
        <v>100</v>
      </c>
      <c r="C76" s="230">
        <v>3</v>
      </c>
      <c r="D76" s="414">
        <v>2</v>
      </c>
      <c r="E76" s="265">
        <v>1</v>
      </c>
      <c r="F76" s="266">
        <f>D76-E76</f>
        <v>1</v>
      </c>
      <c r="G76" s="267">
        <v>0</v>
      </c>
      <c r="H76" s="234" t="s">
        <v>58</v>
      </c>
      <c r="I76" s="382" t="s">
        <v>19</v>
      </c>
      <c r="J76" s="231">
        <f>SUM(K76:M76)</f>
        <v>26</v>
      </c>
      <c r="K76" s="232">
        <v>10</v>
      </c>
      <c r="L76" s="232">
        <v>0</v>
      </c>
      <c r="M76" s="233">
        <f>(E76*26)-K76-L76</f>
        <v>16</v>
      </c>
      <c r="N76" s="234">
        <f>F76*26</f>
        <v>26</v>
      </c>
    </row>
    <row r="77" spans="1:14" ht="12.75">
      <c r="A77" s="102" t="s">
        <v>49</v>
      </c>
      <c r="B77" s="235" t="s">
        <v>99</v>
      </c>
      <c r="C77" s="236">
        <v>4</v>
      </c>
      <c r="D77" s="415">
        <v>2</v>
      </c>
      <c r="E77" s="111">
        <v>1</v>
      </c>
      <c r="F77" s="266">
        <f>D77-E77</f>
        <v>1</v>
      </c>
      <c r="G77" s="104">
        <v>0</v>
      </c>
      <c r="H77" s="105" t="s">
        <v>58</v>
      </c>
      <c r="I77" s="383" t="s">
        <v>19</v>
      </c>
      <c r="J77" s="243">
        <f>SUM(K77:M77)</f>
        <v>26</v>
      </c>
      <c r="K77" s="104">
        <v>0</v>
      </c>
      <c r="L77" s="104">
        <v>10</v>
      </c>
      <c r="M77" s="406">
        <f>(E77*26)-K77-L77</f>
        <v>16</v>
      </c>
      <c r="N77" s="244">
        <f>F77*26</f>
        <v>26</v>
      </c>
    </row>
    <row r="78" spans="1:14" ht="12.75">
      <c r="A78" s="181" t="s">
        <v>50</v>
      </c>
      <c r="B78" s="251" t="s">
        <v>151</v>
      </c>
      <c r="C78" s="230">
        <v>3</v>
      </c>
      <c r="D78" s="414">
        <v>8</v>
      </c>
      <c r="E78" s="265">
        <v>1</v>
      </c>
      <c r="F78" s="266">
        <f>D78-E78</f>
        <v>7</v>
      </c>
      <c r="G78" s="267">
        <v>0</v>
      </c>
      <c r="H78" s="253" t="s">
        <v>58</v>
      </c>
      <c r="I78" s="382" t="s">
        <v>102</v>
      </c>
      <c r="J78" s="243">
        <f>SUM(K78:M78)</f>
        <v>26</v>
      </c>
      <c r="K78" s="104"/>
      <c r="L78" s="104">
        <v>10</v>
      </c>
      <c r="M78" s="407">
        <f>(E78*26)-K78-L78</f>
        <v>16</v>
      </c>
      <c r="N78" s="105">
        <f>F78*26</f>
        <v>182</v>
      </c>
    </row>
    <row r="79" spans="1:17" ht="13.5" thickBot="1">
      <c r="A79" s="241" t="s">
        <v>52</v>
      </c>
      <c r="B79" s="189" t="s">
        <v>152</v>
      </c>
      <c r="C79" s="384">
        <v>4</v>
      </c>
      <c r="D79" s="416">
        <v>8</v>
      </c>
      <c r="E79" s="242">
        <v>1</v>
      </c>
      <c r="F79" s="266">
        <f>D79-E79</f>
        <v>7</v>
      </c>
      <c r="G79" s="385">
        <v>0</v>
      </c>
      <c r="H79" s="244" t="s">
        <v>58</v>
      </c>
      <c r="I79" s="386" t="s">
        <v>102</v>
      </c>
      <c r="J79" s="243">
        <f>SUM(K79:M79)</f>
        <v>26</v>
      </c>
      <c r="K79" s="255">
        <v>0</v>
      </c>
      <c r="L79" s="255">
        <v>10</v>
      </c>
      <c r="M79" s="406">
        <f>(E79*26)-K79-L79</f>
        <v>16</v>
      </c>
      <c r="N79" s="253">
        <f>F79*26</f>
        <v>182</v>
      </c>
      <c r="O79" s="1"/>
      <c r="P79" s="1"/>
      <c r="Q79" s="1"/>
    </row>
    <row r="80" spans="1:17" ht="13.5" thickBot="1">
      <c r="A80" s="150"/>
      <c r="B80" s="171" t="s">
        <v>45</v>
      </c>
      <c r="C80" s="262"/>
      <c r="D80" s="417">
        <f>SUM(D76:D79)</f>
        <v>20</v>
      </c>
      <c r="E80" s="245">
        <f>SUM(E76:E79)</f>
        <v>4</v>
      </c>
      <c r="F80" s="246">
        <f>SUM(F76:F79)</f>
        <v>16</v>
      </c>
      <c r="G80" s="248">
        <f>SUM(G76:G79)</f>
        <v>0</v>
      </c>
      <c r="H80" s="250" t="s">
        <v>37</v>
      </c>
      <c r="I80" s="370" t="s">
        <v>37</v>
      </c>
      <c r="J80" s="247">
        <f>SUM(J76:J79)</f>
        <v>104</v>
      </c>
      <c r="K80" s="248">
        <f>SUM(K76:K79)</f>
        <v>10</v>
      </c>
      <c r="L80" s="248">
        <f>SUM(L76:L79)</f>
        <v>30</v>
      </c>
      <c r="M80" s="249">
        <f>SUM(M76:M79)</f>
        <v>64</v>
      </c>
      <c r="N80" s="250">
        <f>SUM(N76:N79)</f>
        <v>416</v>
      </c>
      <c r="P80" s="8"/>
      <c r="Q80" s="8"/>
    </row>
    <row r="81" spans="1:17" ht="12.75">
      <c r="A81" s="251"/>
      <c r="B81" s="252" t="s">
        <v>46</v>
      </c>
      <c r="C81" s="258"/>
      <c r="D81" s="418">
        <v>0</v>
      </c>
      <c r="E81" s="265">
        <v>0</v>
      </c>
      <c r="F81" s="266">
        <v>0</v>
      </c>
      <c r="G81" s="267">
        <v>0</v>
      </c>
      <c r="H81" s="234" t="s">
        <v>37</v>
      </c>
      <c r="I81" s="371" t="s">
        <v>37</v>
      </c>
      <c r="J81" s="267">
        <v>0</v>
      </c>
      <c r="K81" s="267">
        <v>0</v>
      </c>
      <c r="L81" s="267">
        <v>0</v>
      </c>
      <c r="M81" s="387">
        <v>0</v>
      </c>
      <c r="N81" s="253">
        <v>0</v>
      </c>
      <c r="P81" s="1"/>
      <c r="Q81" s="1"/>
    </row>
    <row r="82" spans="1:17" ht="13.5" thickBot="1">
      <c r="A82" s="181"/>
      <c r="B82" s="62" t="s">
        <v>47</v>
      </c>
      <c r="C82" s="388"/>
      <c r="D82" s="419">
        <f>SUM(D78:D79)</f>
        <v>16</v>
      </c>
      <c r="E82" s="273">
        <f aca="true" t="shared" si="6" ref="E82:N82">SUM(E78:E79)</f>
        <v>2</v>
      </c>
      <c r="F82" s="273">
        <f t="shared" si="6"/>
        <v>14</v>
      </c>
      <c r="G82" s="410">
        <f t="shared" si="6"/>
        <v>0</v>
      </c>
      <c r="H82" s="411" t="s">
        <v>37</v>
      </c>
      <c r="I82" s="412" t="s">
        <v>37</v>
      </c>
      <c r="J82" s="273">
        <f t="shared" si="6"/>
        <v>52</v>
      </c>
      <c r="K82" s="273">
        <f t="shared" si="6"/>
        <v>0</v>
      </c>
      <c r="L82" s="273">
        <f t="shared" si="6"/>
        <v>20</v>
      </c>
      <c r="M82" s="410">
        <f t="shared" si="6"/>
        <v>32</v>
      </c>
      <c r="N82" s="413">
        <f t="shared" si="6"/>
        <v>364</v>
      </c>
      <c r="P82" s="1"/>
      <c r="Q82" s="1"/>
    </row>
    <row r="83" spans="1:14" ht="13.5" thickBot="1">
      <c r="A83" s="22" t="s">
        <v>7</v>
      </c>
      <c r="B83" s="23" t="s">
        <v>11</v>
      </c>
      <c r="C83" s="63"/>
      <c r="D83" s="420"/>
      <c r="E83" s="256"/>
      <c r="F83" s="256"/>
      <c r="G83" s="256"/>
      <c r="H83" s="256"/>
      <c r="I83" s="256"/>
      <c r="J83" s="256"/>
      <c r="K83" s="256"/>
      <c r="L83" s="256"/>
      <c r="M83" s="256"/>
      <c r="N83" s="257"/>
    </row>
    <row r="84" spans="1:14" ht="12.75">
      <c r="A84" s="252" t="s">
        <v>4</v>
      </c>
      <c r="B84" s="184" t="s">
        <v>108</v>
      </c>
      <c r="C84" s="258">
        <v>4</v>
      </c>
      <c r="D84" s="421">
        <v>2</v>
      </c>
      <c r="E84" s="369">
        <v>1</v>
      </c>
      <c r="F84" s="369">
        <f>D84-E84</f>
        <v>1</v>
      </c>
      <c r="G84" s="233">
        <v>0</v>
      </c>
      <c r="H84" s="85" t="s">
        <v>58</v>
      </c>
      <c r="I84" s="85" t="s">
        <v>19</v>
      </c>
      <c r="J84" s="240">
        <f aca="true" t="shared" si="7" ref="J84:J96">SUM(K84:M84)</f>
        <v>26</v>
      </c>
      <c r="K84" s="259">
        <v>10</v>
      </c>
      <c r="L84" s="259">
        <v>0</v>
      </c>
      <c r="M84" s="376">
        <f>(E84*26)-K84-L84</f>
        <v>16</v>
      </c>
      <c r="N84" s="105">
        <f>F84*26</f>
        <v>26</v>
      </c>
    </row>
    <row r="85" spans="1:14" ht="12.75">
      <c r="A85" s="106" t="s">
        <v>49</v>
      </c>
      <c r="B85" s="102" t="s">
        <v>122</v>
      </c>
      <c r="C85" s="260">
        <v>4</v>
      </c>
      <c r="D85" s="422">
        <v>2</v>
      </c>
      <c r="E85" s="111">
        <v>1</v>
      </c>
      <c r="F85" s="112">
        <f>D85-E85</f>
        <v>1</v>
      </c>
      <c r="G85" s="104">
        <v>0</v>
      </c>
      <c r="H85" s="105" t="s">
        <v>58</v>
      </c>
      <c r="I85" s="105" t="s">
        <v>19</v>
      </c>
      <c r="J85" s="240">
        <f t="shared" si="7"/>
        <v>26</v>
      </c>
      <c r="K85" s="104">
        <v>10</v>
      </c>
      <c r="L85" s="104">
        <v>0</v>
      </c>
      <c r="M85" s="377">
        <f aca="true" t="shared" si="8" ref="M85:M96">(E85*26)-K85-L85</f>
        <v>16</v>
      </c>
      <c r="N85" s="105">
        <f aca="true" t="shared" si="9" ref="N85:N96">F85*26</f>
        <v>26</v>
      </c>
    </row>
    <row r="86" spans="1:14" ht="12.75">
      <c r="A86" s="106" t="s">
        <v>50</v>
      </c>
      <c r="B86" s="102" t="s">
        <v>117</v>
      </c>
      <c r="C86" s="260">
        <v>4</v>
      </c>
      <c r="D86" s="422">
        <v>3</v>
      </c>
      <c r="E86" s="111">
        <v>1</v>
      </c>
      <c r="F86" s="112">
        <f aca="true" t="shared" si="10" ref="F86:F96">D86-E86</f>
        <v>2</v>
      </c>
      <c r="G86" s="104">
        <v>0</v>
      </c>
      <c r="H86" s="105" t="s">
        <v>59</v>
      </c>
      <c r="I86" s="105" t="s">
        <v>19</v>
      </c>
      <c r="J86" s="240">
        <f t="shared" si="7"/>
        <v>26</v>
      </c>
      <c r="K86" s="104">
        <v>20</v>
      </c>
      <c r="L86" s="104">
        <v>0</v>
      </c>
      <c r="M86" s="377">
        <f t="shared" si="8"/>
        <v>6</v>
      </c>
      <c r="N86" s="105">
        <f t="shared" si="9"/>
        <v>52</v>
      </c>
    </row>
    <row r="87" spans="1:14" ht="12.75">
      <c r="A87" s="106" t="s">
        <v>52</v>
      </c>
      <c r="B87" s="102" t="s">
        <v>119</v>
      </c>
      <c r="C87" s="260">
        <v>3</v>
      </c>
      <c r="D87" s="422">
        <v>3</v>
      </c>
      <c r="E87" s="111">
        <v>1</v>
      </c>
      <c r="F87" s="112">
        <f t="shared" si="10"/>
        <v>2</v>
      </c>
      <c r="G87" s="104">
        <v>3</v>
      </c>
      <c r="H87" s="105" t="s">
        <v>59</v>
      </c>
      <c r="I87" s="105" t="s">
        <v>19</v>
      </c>
      <c r="J87" s="240">
        <f t="shared" si="7"/>
        <v>26</v>
      </c>
      <c r="K87" s="104">
        <v>10</v>
      </c>
      <c r="L87" s="104">
        <v>0</v>
      </c>
      <c r="M87" s="377">
        <f t="shared" si="8"/>
        <v>16</v>
      </c>
      <c r="N87" s="105">
        <f t="shared" si="9"/>
        <v>52</v>
      </c>
    </row>
    <row r="88" spans="1:14" ht="12.75">
      <c r="A88" s="106" t="s">
        <v>54</v>
      </c>
      <c r="B88" s="102" t="s">
        <v>57</v>
      </c>
      <c r="C88" s="260">
        <v>4</v>
      </c>
      <c r="D88" s="422">
        <v>3</v>
      </c>
      <c r="E88" s="111">
        <v>1</v>
      </c>
      <c r="F88" s="112">
        <f t="shared" si="10"/>
        <v>2</v>
      </c>
      <c r="G88" s="104">
        <v>3</v>
      </c>
      <c r="H88" s="105" t="s">
        <v>58</v>
      </c>
      <c r="I88" s="105" t="s">
        <v>19</v>
      </c>
      <c r="J88" s="240">
        <f t="shared" si="7"/>
        <v>26</v>
      </c>
      <c r="K88" s="104">
        <v>0</v>
      </c>
      <c r="L88" s="104">
        <v>20</v>
      </c>
      <c r="M88" s="377">
        <f t="shared" si="8"/>
        <v>6</v>
      </c>
      <c r="N88" s="105">
        <f t="shared" si="9"/>
        <v>52</v>
      </c>
    </row>
    <row r="89" spans="1:14" ht="12.75">
      <c r="A89" s="106" t="s">
        <v>55</v>
      </c>
      <c r="B89" s="102" t="s">
        <v>137</v>
      </c>
      <c r="C89" s="260">
        <v>3</v>
      </c>
      <c r="D89" s="422">
        <v>3</v>
      </c>
      <c r="E89" s="111">
        <v>1</v>
      </c>
      <c r="F89" s="112">
        <f t="shared" si="10"/>
        <v>2</v>
      </c>
      <c r="G89" s="104">
        <v>0</v>
      </c>
      <c r="H89" s="105" t="s">
        <v>58</v>
      </c>
      <c r="I89" s="105" t="s">
        <v>19</v>
      </c>
      <c r="J89" s="240">
        <f t="shared" si="7"/>
        <v>26</v>
      </c>
      <c r="K89" s="104">
        <v>10</v>
      </c>
      <c r="L89" s="104">
        <v>0</v>
      </c>
      <c r="M89" s="377">
        <f t="shared" si="8"/>
        <v>16</v>
      </c>
      <c r="N89" s="105">
        <f t="shared" si="9"/>
        <v>52</v>
      </c>
    </row>
    <row r="90" spans="1:14" ht="12.75">
      <c r="A90" s="106" t="s">
        <v>56</v>
      </c>
      <c r="B90" s="102" t="s">
        <v>120</v>
      </c>
      <c r="C90" s="260">
        <v>4</v>
      </c>
      <c r="D90" s="422">
        <v>3</v>
      </c>
      <c r="E90" s="111">
        <v>1</v>
      </c>
      <c r="F90" s="112">
        <f t="shared" si="10"/>
        <v>2</v>
      </c>
      <c r="G90" s="104">
        <v>3</v>
      </c>
      <c r="H90" s="105" t="s">
        <v>58</v>
      </c>
      <c r="I90" s="105" t="s">
        <v>19</v>
      </c>
      <c r="J90" s="240">
        <f t="shared" si="7"/>
        <v>26</v>
      </c>
      <c r="K90" s="104">
        <v>0</v>
      </c>
      <c r="L90" s="104">
        <v>20</v>
      </c>
      <c r="M90" s="378">
        <f t="shared" si="8"/>
        <v>6</v>
      </c>
      <c r="N90" s="105">
        <f t="shared" si="9"/>
        <v>52</v>
      </c>
    </row>
    <row r="91" spans="1:14" ht="12.75">
      <c r="A91" s="106" t="s">
        <v>104</v>
      </c>
      <c r="B91" s="102" t="s">
        <v>121</v>
      </c>
      <c r="C91" s="260">
        <v>3</v>
      </c>
      <c r="D91" s="422">
        <v>3</v>
      </c>
      <c r="E91" s="111">
        <v>1</v>
      </c>
      <c r="F91" s="112">
        <f t="shared" si="10"/>
        <v>2</v>
      </c>
      <c r="G91" s="104">
        <v>0</v>
      </c>
      <c r="H91" s="105" t="s">
        <v>58</v>
      </c>
      <c r="I91" s="105" t="s">
        <v>19</v>
      </c>
      <c r="J91" s="240">
        <f t="shared" si="7"/>
        <v>26</v>
      </c>
      <c r="K91" s="104">
        <v>0</v>
      </c>
      <c r="L91" s="104">
        <v>20</v>
      </c>
      <c r="M91" s="379">
        <f t="shared" si="8"/>
        <v>6</v>
      </c>
      <c r="N91" s="105">
        <f t="shared" si="9"/>
        <v>52</v>
      </c>
    </row>
    <row r="92" spans="1:14" ht="12.75">
      <c r="A92" s="106" t="s">
        <v>106</v>
      </c>
      <c r="B92" s="102" t="s">
        <v>140</v>
      </c>
      <c r="C92" s="260">
        <v>3</v>
      </c>
      <c r="D92" s="422">
        <v>3</v>
      </c>
      <c r="E92" s="111">
        <v>1</v>
      </c>
      <c r="F92" s="112">
        <f t="shared" si="10"/>
        <v>2</v>
      </c>
      <c r="G92" s="104">
        <v>3</v>
      </c>
      <c r="H92" s="105" t="s">
        <v>58</v>
      </c>
      <c r="I92" s="105" t="s">
        <v>19</v>
      </c>
      <c r="J92" s="240">
        <f t="shared" si="7"/>
        <v>26</v>
      </c>
      <c r="K92" s="104">
        <v>0</v>
      </c>
      <c r="L92" s="104">
        <v>25</v>
      </c>
      <c r="M92" s="377">
        <f t="shared" si="8"/>
        <v>1</v>
      </c>
      <c r="N92" s="105">
        <f t="shared" si="9"/>
        <v>52</v>
      </c>
    </row>
    <row r="93" spans="1:14" ht="12.75">
      <c r="A93" s="106" t="s">
        <v>109</v>
      </c>
      <c r="B93" s="102" t="s">
        <v>141</v>
      </c>
      <c r="C93" s="260">
        <v>4</v>
      </c>
      <c r="D93" s="422">
        <v>3</v>
      </c>
      <c r="E93" s="111">
        <v>1</v>
      </c>
      <c r="F93" s="112">
        <f t="shared" si="10"/>
        <v>2</v>
      </c>
      <c r="G93" s="104">
        <v>3</v>
      </c>
      <c r="H93" s="105" t="s">
        <v>58</v>
      </c>
      <c r="I93" s="105" t="s">
        <v>19</v>
      </c>
      <c r="J93" s="240">
        <f t="shared" si="7"/>
        <v>26</v>
      </c>
      <c r="K93" s="104">
        <v>0</v>
      </c>
      <c r="L93" s="104">
        <v>25</v>
      </c>
      <c r="M93" s="378">
        <f t="shared" si="8"/>
        <v>1</v>
      </c>
      <c r="N93" s="105">
        <f t="shared" si="9"/>
        <v>52</v>
      </c>
    </row>
    <row r="94" spans="1:14" ht="12.75">
      <c r="A94" s="106" t="s">
        <v>110</v>
      </c>
      <c r="B94" s="102" t="s">
        <v>105</v>
      </c>
      <c r="C94" s="260">
        <v>4</v>
      </c>
      <c r="D94" s="422">
        <v>4</v>
      </c>
      <c r="E94" s="111">
        <v>1</v>
      </c>
      <c r="F94" s="112">
        <f t="shared" si="10"/>
        <v>3</v>
      </c>
      <c r="G94" s="104">
        <v>0</v>
      </c>
      <c r="H94" s="105" t="s">
        <v>59</v>
      </c>
      <c r="I94" s="105" t="s">
        <v>19</v>
      </c>
      <c r="J94" s="240">
        <f t="shared" si="7"/>
        <v>26</v>
      </c>
      <c r="K94" s="104">
        <v>20</v>
      </c>
      <c r="L94" s="104">
        <v>0</v>
      </c>
      <c r="M94" s="378">
        <f t="shared" si="8"/>
        <v>6</v>
      </c>
      <c r="N94" s="105">
        <f t="shared" si="9"/>
        <v>78</v>
      </c>
    </row>
    <row r="95" spans="1:14" ht="12.75">
      <c r="A95" s="106" t="s">
        <v>111</v>
      </c>
      <c r="B95" s="70" t="s">
        <v>132</v>
      </c>
      <c r="C95" s="260">
        <v>3</v>
      </c>
      <c r="D95" s="422">
        <v>4</v>
      </c>
      <c r="E95" s="112">
        <v>1</v>
      </c>
      <c r="F95" s="112">
        <f t="shared" si="10"/>
        <v>3</v>
      </c>
      <c r="G95" s="104">
        <v>0</v>
      </c>
      <c r="H95" s="105" t="s">
        <v>58</v>
      </c>
      <c r="I95" s="105" t="s">
        <v>102</v>
      </c>
      <c r="J95" s="240">
        <f t="shared" si="7"/>
        <v>26</v>
      </c>
      <c r="K95" s="261">
        <v>20</v>
      </c>
      <c r="L95" s="104">
        <v>0</v>
      </c>
      <c r="M95" s="379">
        <f t="shared" si="8"/>
        <v>6</v>
      </c>
      <c r="N95" s="105">
        <f t="shared" si="9"/>
        <v>78</v>
      </c>
    </row>
    <row r="96" spans="1:14" ht="13.5" thickBot="1">
      <c r="A96" s="107" t="s">
        <v>142</v>
      </c>
      <c r="B96" s="70" t="s">
        <v>133</v>
      </c>
      <c r="C96" s="260">
        <v>3</v>
      </c>
      <c r="D96" s="422">
        <v>4</v>
      </c>
      <c r="E96" s="112">
        <v>1</v>
      </c>
      <c r="F96" s="112">
        <f t="shared" si="10"/>
        <v>3</v>
      </c>
      <c r="G96" s="104">
        <v>0</v>
      </c>
      <c r="H96" s="105" t="s">
        <v>58</v>
      </c>
      <c r="I96" s="105" t="s">
        <v>102</v>
      </c>
      <c r="J96" s="240">
        <f t="shared" si="7"/>
        <v>26</v>
      </c>
      <c r="K96" s="104">
        <v>0</v>
      </c>
      <c r="L96" s="261">
        <v>20</v>
      </c>
      <c r="M96" s="280">
        <f t="shared" si="8"/>
        <v>6</v>
      </c>
      <c r="N96" s="105">
        <f t="shared" si="9"/>
        <v>78</v>
      </c>
    </row>
    <row r="97" spans="1:14" ht="13.5" thickBot="1">
      <c r="A97" s="150"/>
      <c r="B97" s="171" t="s">
        <v>45</v>
      </c>
      <c r="C97" s="408"/>
      <c r="D97" s="423">
        <f>SUM(D84:D96)</f>
        <v>40</v>
      </c>
      <c r="E97" s="263">
        <f>SUM(E84:E96)</f>
        <v>13</v>
      </c>
      <c r="F97" s="264">
        <f>SUM(F84:F96)</f>
        <v>27</v>
      </c>
      <c r="G97" s="248">
        <f>SUM(G84:G96)</f>
        <v>15</v>
      </c>
      <c r="H97" s="250" t="s">
        <v>37</v>
      </c>
      <c r="I97" s="250" t="s">
        <v>37</v>
      </c>
      <c r="J97" s="247">
        <f>SUM(J84:J96)</f>
        <v>338</v>
      </c>
      <c r="K97" s="245">
        <f>SUM(K84:K96)</f>
        <v>100</v>
      </c>
      <c r="L97" s="246">
        <f>SUM(L84:L96)</f>
        <v>130</v>
      </c>
      <c r="M97" s="370">
        <f>SUM(M84:M96)</f>
        <v>108</v>
      </c>
      <c r="N97" s="370">
        <f>SUM(N84:N96)</f>
        <v>702</v>
      </c>
    </row>
    <row r="98" spans="1:14" ht="12.75">
      <c r="A98" s="251"/>
      <c r="B98" s="184" t="s">
        <v>46</v>
      </c>
      <c r="C98" s="409"/>
      <c r="D98" s="265">
        <f>SUM(D87:D88,D90,D92:D93)</f>
        <v>15</v>
      </c>
      <c r="E98" s="266">
        <f>SUM(E87:E88,E90,E92:E93)</f>
        <v>5</v>
      </c>
      <c r="F98" s="266">
        <f>SUM(F87:F88,F90,F92:F93)</f>
        <v>10</v>
      </c>
      <c r="G98" s="267">
        <f>SUM(G97)</f>
        <v>15</v>
      </c>
      <c r="H98" s="234" t="s">
        <v>37</v>
      </c>
      <c r="I98" s="234" t="s">
        <v>37</v>
      </c>
      <c r="J98" s="243">
        <f>J93+J92+J90+J88+J87</f>
        <v>130</v>
      </c>
      <c r="K98" s="265">
        <f>K93+K92+K90+K88+K87</f>
        <v>10</v>
      </c>
      <c r="L98" s="266">
        <f>L93+L92+L90+L88+L87</f>
        <v>90</v>
      </c>
      <c r="M98" s="371">
        <f>M93+M92+M90+M88+M87</f>
        <v>30</v>
      </c>
      <c r="N98" s="371">
        <f>N93+N92+N90+N88+N87</f>
        <v>260</v>
      </c>
    </row>
    <row r="99" spans="1:14" ht="13.5" thickBot="1">
      <c r="A99" s="268"/>
      <c r="B99" s="21" t="s">
        <v>47</v>
      </c>
      <c r="C99" s="269"/>
      <c r="D99" s="270">
        <f>SUM(D96,D95)</f>
        <v>8</v>
      </c>
      <c r="E99" s="271">
        <f>SUM(E96,E95)</f>
        <v>2</v>
      </c>
      <c r="F99" s="272">
        <f>SUM(F96,F95)</f>
        <v>6</v>
      </c>
      <c r="G99" s="273">
        <f>SUM(G96,G95)</f>
        <v>0</v>
      </c>
      <c r="H99" s="244" t="s">
        <v>37</v>
      </c>
      <c r="I99" s="244" t="s">
        <v>37</v>
      </c>
      <c r="J99" s="372">
        <f>SUM(J96,J95)</f>
        <v>52</v>
      </c>
      <c r="K99" s="373">
        <f>SUM(K96,K95)</f>
        <v>20</v>
      </c>
      <c r="L99" s="374">
        <f>SUM(L96,L95)</f>
        <v>20</v>
      </c>
      <c r="M99" s="375">
        <f>SUM(M96,M95)</f>
        <v>12</v>
      </c>
      <c r="N99" s="375">
        <f>SUM(N96,N95)</f>
        <v>156</v>
      </c>
    </row>
    <row r="100" spans="1:14" ht="13.5" thickBot="1">
      <c r="A100" s="33"/>
      <c r="B100" s="58"/>
      <c r="C100" s="64"/>
      <c r="D100" s="64"/>
      <c r="E100" s="64"/>
      <c r="F100" s="64"/>
      <c r="G100" s="276"/>
      <c r="H100" s="276"/>
      <c r="I100" s="276"/>
      <c r="J100" s="276"/>
      <c r="K100" s="276"/>
      <c r="L100" s="276"/>
      <c r="M100" s="276"/>
      <c r="N100" s="277"/>
    </row>
    <row r="101" spans="1:14" ht="12.75">
      <c r="A101" s="74"/>
      <c r="B101" s="87" t="s">
        <v>146</v>
      </c>
      <c r="C101" s="85">
        <v>3</v>
      </c>
      <c r="D101" s="393">
        <f>SUM(D76,D78,D87,D89,D91:D92,D95:D96)</f>
        <v>30</v>
      </c>
      <c r="E101" s="90">
        <f>SUM(E96,E95,E92,E91,E89,E87,E76,E78)</f>
        <v>8</v>
      </c>
      <c r="F101" s="90">
        <f>SUM(F96,F95,F92,F91,F89,F87,F76,F78)</f>
        <v>22</v>
      </c>
      <c r="G101" s="90">
        <f>SUM(G96,G95,G92,G91,G89,G87,G76,G79/2)</f>
        <v>6</v>
      </c>
      <c r="H101" s="85" t="s">
        <v>37</v>
      </c>
      <c r="I101" s="85" t="s">
        <v>37</v>
      </c>
      <c r="J101" s="90">
        <f>SUM(J96,J95,J92,J91,J89,J87,J76,J78)</f>
        <v>208</v>
      </c>
      <c r="K101" s="90">
        <f>SUM(K96,K95,K92,K91,K89,K87,K76,K78)</f>
        <v>50</v>
      </c>
      <c r="L101" s="90">
        <f>SUM(L96,L95,L92,L91,L89,L87,L76,L78)</f>
        <v>75</v>
      </c>
      <c r="M101" s="278">
        <f>SUM(M96,M95,M92,M91,M89,M87,M76,M78)</f>
        <v>83</v>
      </c>
      <c r="N101" s="279">
        <f>SUM(N96,N95,N92,N91,N89,N87,N76,N78)</f>
        <v>572</v>
      </c>
    </row>
    <row r="102" spans="1:16" ht="13.5" thickBot="1">
      <c r="A102" s="89"/>
      <c r="B102" s="88" t="s">
        <v>146</v>
      </c>
      <c r="C102" s="86">
        <v>4</v>
      </c>
      <c r="D102" s="91">
        <f>SUM(D94,D93,D90,D88,D86,D85,D84,D77,D79)</f>
        <v>30</v>
      </c>
      <c r="E102" s="91">
        <f>SUM(E94,E93,E90,E88,E86,E85,E84,E77,E79)</f>
        <v>9</v>
      </c>
      <c r="F102" s="91">
        <f>SUM(F94,F93,F90,F88,F86,F85,F84,F77,F79)</f>
        <v>21</v>
      </c>
      <c r="G102" s="91">
        <f>SUM(G94,G93,G90,G88,G86,G85,G84,G77,G79)</f>
        <v>9</v>
      </c>
      <c r="H102" s="86" t="s">
        <v>37</v>
      </c>
      <c r="I102" s="86" t="s">
        <v>37</v>
      </c>
      <c r="J102" s="91">
        <f>SUM(J94,J93,J90,J88,J86,J85,J77,J79,J84)</f>
        <v>234</v>
      </c>
      <c r="K102" s="91">
        <f>SUM(K94,K93,K90,K88,K86,K85,K77,K79,K84)</f>
        <v>60</v>
      </c>
      <c r="L102" s="91">
        <f>SUM(L94,L93,L90,L88,L86,L85,L77,L79,L84)</f>
        <v>85</v>
      </c>
      <c r="M102" s="280">
        <f>SUM(M94,M93,M90,M88,M86,M85,M77,M79,M84)</f>
        <v>89</v>
      </c>
      <c r="N102" s="281">
        <f>SUM(N94,N93,N90,N88,N86,N85,N77,N79,N84)</f>
        <v>546</v>
      </c>
      <c r="O102" s="118"/>
      <c r="P102" s="5"/>
    </row>
    <row r="103" spans="1:14" ht="13.5" thickBot="1">
      <c r="A103" s="71"/>
      <c r="B103" s="72"/>
      <c r="C103" s="84"/>
      <c r="D103" s="84"/>
      <c r="E103" s="84"/>
      <c r="F103" s="84"/>
      <c r="G103" s="282"/>
      <c r="H103" s="282"/>
      <c r="I103" s="282"/>
      <c r="J103" s="282"/>
      <c r="K103" s="282"/>
      <c r="L103" s="282"/>
      <c r="M103" s="282"/>
      <c r="N103" s="283"/>
    </row>
    <row r="104" spans="1:14" ht="13.5" thickBot="1">
      <c r="A104" s="443" t="s">
        <v>95</v>
      </c>
      <c r="B104" s="444"/>
      <c r="C104" s="284" t="s">
        <v>37</v>
      </c>
      <c r="D104" s="285">
        <f>SUM(D101:D102)</f>
        <v>60</v>
      </c>
      <c r="E104" s="285">
        <f>SUM(E101:E102)</f>
        <v>17</v>
      </c>
      <c r="F104" s="285">
        <f>SUM(F101:F102)</f>
        <v>43</v>
      </c>
      <c r="G104" s="284">
        <f>SUM(G101:G102)</f>
        <v>15</v>
      </c>
      <c r="H104" s="92" t="s">
        <v>37</v>
      </c>
      <c r="I104" s="92" t="s">
        <v>37</v>
      </c>
      <c r="J104" s="286">
        <f>SUM(J101:J102)</f>
        <v>442</v>
      </c>
      <c r="K104" s="287">
        <f>SUM(K101:K102)</f>
        <v>110</v>
      </c>
      <c r="L104" s="287">
        <f>SUM(L101:L102)</f>
        <v>160</v>
      </c>
      <c r="M104" s="92">
        <f>SUM(M101:M102)</f>
        <v>172</v>
      </c>
      <c r="N104" s="284">
        <f>SUM(N101:N102)</f>
        <v>1118</v>
      </c>
    </row>
    <row r="105" spans="1:14" ht="12.75">
      <c r="A105" s="9"/>
      <c r="B105" s="9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</row>
    <row r="106" spans="1:14" ht="12.75">
      <c r="A106" s="4"/>
      <c r="B106" s="17" t="s">
        <v>41</v>
      </c>
      <c r="C106" s="4"/>
      <c r="D106" s="4"/>
      <c r="E106" s="4"/>
      <c r="F106" s="4"/>
      <c r="G106" s="136"/>
      <c r="H106" s="136"/>
      <c r="I106" s="136"/>
      <c r="J106" s="136"/>
      <c r="K106" s="136"/>
      <c r="L106" s="136"/>
      <c r="M106" s="136"/>
      <c r="N106" s="136"/>
    </row>
    <row r="107" spans="1:14" ht="12.75">
      <c r="A107" s="4"/>
      <c r="B107" s="17" t="s">
        <v>42</v>
      </c>
      <c r="C107" s="4"/>
      <c r="D107" s="4"/>
      <c r="E107" s="4"/>
      <c r="F107" s="4"/>
      <c r="G107" s="136"/>
      <c r="H107" s="136"/>
      <c r="I107" s="136"/>
      <c r="J107" s="136"/>
      <c r="K107" s="136"/>
      <c r="L107" s="136"/>
      <c r="M107" s="136"/>
      <c r="N107" s="136"/>
    </row>
    <row r="108" spans="1:14" ht="12.75">
      <c r="A108" s="4"/>
      <c r="B108" s="17"/>
      <c r="C108" s="4"/>
      <c r="D108" s="4"/>
      <c r="E108" s="4"/>
      <c r="F108" s="4"/>
      <c r="G108" s="136"/>
      <c r="H108" s="136"/>
      <c r="I108" s="136"/>
      <c r="J108" s="136"/>
      <c r="K108" s="136"/>
      <c r="L108" s="136"/>
      <c r="M108" s="136"/>
      <c r="N108" s="136"/>
    </row>
    <row r="109" spans="1:14" ht="12.75">
      <c r="A109" s="4"/>
      <c r="B109" s="17"/>
      <c r="C109" s="4"/>
      <c r="D109" s="4"/>
      <c r="E109" s="4"/>
      <c r="F109" s="4"/>
      <c r="G109" s="136"/>
      <c r="H109" s="136"/>
      <c r="I109" s="136"/>
      <c r="J109" s="136"/>
      <c r="K109" s="136"/>
      <c r="L109" s="136"/>
      <c r="M109" s="136"/>
      <c r="N109" s="136"/>
    </row>
    <row r="110" spans="1:14" ht="16.5" thickBot="1">
      <c r="A110" s="4"/>
      <c r="B110" s="468" t="s">
        <v>62</v>
      </c>
      <c r="C110" s="468"/>
      <c r="D110" s="468"/>
      <c r="E110" s="468"/>
      <c r="F110" s="4"/>
      <c r="G110" s="136"/>
      <c r="H110" s="136"/>
      <c r="I110" s="136"/>
      <c r="J110" s="136"/>
      <c r="K110" s="136"/>
      <c r="L110" s="136"/>
      <c r="M110" s="136"/>
      <c r="N110" s="136"/>
    </row>
    <row r="111" spans="1:14" ht="12.75">
      <c r="A111" s="124" t="s">
        <v>0</v>
      </c>
      <c r="B111" s="10"/>
      <c r="C111" s="125"/>
      <c r="D111" s="439" t="s">
        <v>32</v>
      </c>
      <c r="E111" s="440"/>
      <c r="F111" s="440"/>
      <c r="G111" s="49" t="s">
        <v>21</v>
      </c>
      <c r="H111" s="52"/>
      <c r="I111" s="2"/>
      <c r="J111" s="439" t="s">
        <v>35</v>
      </c>
      <c r="K111" s="440"/>
      <c r="L111" s="440"/>
      <c r="M111" s="447"/>
      <c r="N111" s="116" t="s">
        <v>16</v>
      </c>
    </row>
    <row r="112" spans="1:14" ht="12.75">
      <c r="A112" s="128"/>
      <c r="B112" s="11" t="s">
        <v>13</v>
      </c>
      <c r="C112" s="131" t="s">
        <v>63</v>
      </c>
      <c r="D112" s="129" t="s">
        <v>2</v>
      </c>
      <c r="E112" s="25" t="s">
        <v>29</v>
      </c>
      <c r="F112" s="14" t="s">
        <v>16</v>
      </c>
      <c r="G112" s="50" t="s">
        <v>33</v>
      </c>
      <c r="H112" s="53" t="s">
        <v>64</v>
      </c>
      <c r="I112" s="59" t="s">
        <v>63</v>
      </c>
      <c r="J112" s="288" t="s">
        <v>2</v>
      </c>
      <c r="K112" s="448" t="s">
        <v>36</v>
      </c>
      <c r="L112" s="448"/>
      <c r="M112" s="69" t="s">
        <v>34</v>
      </c>
      <c r="N112" s="114" t="s">
        <v>143</v>
      </c>
    </row>
    <row r="113" spans="1:14" ht="12.75">
      <c r="A113" s="3"/>
      <c r="B113" s="11" t="s">
        <v>3</v>
      </c>
      <c r="C113" s="131"/>
      <c r="D113" s="128"/>
      <c r="E113" s="25" t="s">
        <v>14</v>
      </c>
      <c r="F113" s="7" t="s">
        <v>20</v>
      </c>
      <c r="G113" s="51" t="s">
        <v>65</v>
      </c>
      <c r="H113" s="53"/>
      <c r="I113" s="60"/>
      <c r="J113" s="26"/>
      <c r="K113" s="27" t="s">
        <v>15</v>
      </c>
      <c r="L113" s="113" t="s">
        <v>66</v>
      </c>
      <c r="M113" s="40"/>
      <c r="N113" s="114"/>
    </row>
    <row r="114" spans="1:14" ht="12.75">
      <c r="A114" s="128"/>
      <c r="B114" s="11"/>
      <c r="C114" s="136"/>
      <c r="D114" s="128"/>
      <c r="E114" s="25" t="s">
        <v>24</v>
      </c>
      <c r="F114" s="7" t="s">
        <v>17</v>
      </c>
      <c r="G114" s="51" t="s">
        <v>67</v>
      </c>
      <c r="H114" s="135"/>
      <c r="I114" s="6"/>
      <c r="J114" s="16"/>
      <c r="K114" s="137"/>
      <c r="L114" s="108"/>
      <c r="M114" s="109"/>
      <c r="N114" s="114"/>
    </row>
    <row r="115" spans="1:14" ht="12.75">
      <c r="A115" s="128"/>
      <c r="B115" s="135"/>
      <c r="C115" s="139"/>
      <c r="D115" s="128"/>
      <c r="E115" s="25" t="s">
        <v>30</v>
      </c>
      <c r="F115" s="7"/>
      <c r="G115" s="51" t="s">
        <v>18</v>
      </c>
      <c r="H115" s="53"/>
      <c r="I115" s="136"/>
      <c r="J115" s="140"/>
      <c r="K115" s="137"/>
      <c r="L115" s="141"/>
      <c r="M115" s="142"/>
      <c r="N115" s="138"/>
    </row>
    <row r="116" spans="1:14" ht="12.75">
      <c r="A116" s="128"/>
      <c r="B116" s="135"/>
      <c r="C116" s="139"/>
      <c r="D116" s="128"/>
      <c r="E116" s="25"/>
      <c r="F116" s="7"/>
      <c r="G116" s="51"/>
      <c r="H116" s="53"/>
      <c r="I116" s="136"/>
      <c r="J116" s="140"/>
      <c r="K116" s="137"/>
      <c r="L116" s="141"/>
      <c r="M116" s="142"/>
      <c r="N116" s="138"/>
    </row>
    <row r="117" spans="1:14" ht="13.5" thickBot="1">
      <c r="A117" s="145"/>
      <c r="B117" s="143"/>
      <c r="C117" s="123"/>
      <c r="D117" s="145"/>
      <c r="E117" s="28"/>
      <c r="F117" s="29"/>
      <c r="G117" s="29"/>
      <c r="H117" s="143"/>
      <c r="I117" s="123"/>
      <c r="J117" s="146"/>
      <c r="K117" s="147"/>
      <c r="L117" s="148"/>
      <c r="M117" s="149"/>
      <c r="N117" s="144"/>
    </row>
    <row r="118" spans="1:14" ht="16.5" thickBot="1">
      <c r="A118" s="463" t="s">
        <v>68</v>
      </c>
      <c r="B118" s="464"/>
      <c r="C118" s="93" t="s">
        <v>37</v>
      </c>
      <c r="D118" s="289">
        <f>SUM(D104,D59)</f>
        <v>120</v>
      </c>
      <c r="E118" s="289">
        <f>SUM(E104,E59)</f>
        <v>35.5</v>
      </c>
      <c r="F118" s="289">
        <f>SUM(F104,F59)</f>
        <v>84.5</v>
      </c>
      <c r="G118" s="289">
        <f>SUM(G104,G59)</f>
        <v>33</v>
      </c>
      <c r="H118" s="290" t="s">
        <v>37</v>
      </c>
      <c r="I118" s="291" t="s">
        <v>37</v>
      </c>
      <c r="J118" s="292">
        <f>SUM(J104,J59)</f>
        <v>905</v>
      </c>
      <c r="K118" s="293">
        <f>SUM(K104,K59)</f>
        <v>228</v>
      </c>
      <c r="L118" s="293">
        <f>SUM(L104,L59)</f>
        <v>330</v>
      </c>
      <c r="M118" s="294">
        <f>SUM(M104,M59)</f>
        <v>347</v>
      </c>
      <c r="N118" s="290">
        <f>SUM(N104,N59)</f>
        <v>2197</v>
      </c>
    </row>
    <row r="119" spans="1:14" ht="16.5" thickBot="1">
      <c r="A119" s="461" t="s">
        <v>69</v>
      </c>
      <c r="B119" s="462"/>
      <c r="C119" s="30"/>
      <c r="D119" s="123"/>
      <c r="E119" s="295"/>
      <c r="F119" s="123"/>
      <c r="G119" s="123"/>
      <c r="H119" s="123"/>
      <c r="I119" s="123"/>
      <c r="J119" s="296"/>
      <c r="K119" s="123"/>
      <c r="L119" s="256"/>
      <c r="M119" s="152"/>
      <c r="N119" s="144"/>
    </row>
    <row r="120" spans="1:14" ht="13.5" thickBot="1">
      <c r="A120" s="31" t="s">
        <v>6</v>
      </c>
      <c r="B120" s="18" t="s">
        <v>5</v>
      </c>
      <c r="C120" s="297"/>
      <c r="D120" s="18"/>
      <c r="E120" s="18"/>
      <c r="F120" s="18"/>
      <c r="G120" s="152"/>
      <c r="H120" s="297"/>
      <c r="I120" s="297"/>
      <c r="J120" s="152"/>
      <c r="K120" s="152"/>
      <c r="L120" s="152"/>
      <c r="M120" s="152"/>
      <c r="N120" s="153"/>
    </row>
    <row r="121" spans="1:14" ht="12.75">
      <c r="A121" s="298"/>
      <c r="B121" s="299" t="s">
        <v>45</v>
      </c>
      <c r="C121" s="117" t="s">
        <v>37</v>
      </c>
      <c r="D121" s="161">
        <f>D25</f>
        <v>6</v>
      </c>
      <c r="E121" s="162">
        <f>E25</f>
        <v>2.5</v>
      </c>
      <c r="F121" s="162">
        <f>F25</f>
        <v>3.5</v>
      </c>
      <c r="G121" s="300">
        <f>G25</f>
        <v>0</v>
      </c>
      <c r="H121" s="117" t="s">
        <v>37</v>
      </c>
      <c r="I121" s="117" t="s">
        <v>37</v>
      </c>
      <c r="J121" s="126">
        <f>SUM(J25)</f>
        <v>65</v>
      </c>
      <c r="K121" s="162">
        <f>SUM(K25)</f>
        <v>20</v>
      </c>
      <c r="L121" s="300">
        <f>SUM(L25)</f>
        <v>30</v>
      </c>
      <c r="M121" s="127">
        <f>SUM(M25)</f>
        <v>15</v>
      </c>
      <c r="N121" s="117">
        <f>SUM(N25)</f>
        <v>91</v>
      </c>
    </row>
    <row r="122" spans="1:14" ht="12.75">
      <c r="A122" s="301"/>
      <c r="B122" s="302" t="s">
        <v>46</v>
      </c>
      <c r="C122" s="103" t="s">
        <v>37</v>
      </c>
      <c r="D122" s="303">
        <v>0</v>
      </c>
      <c r="E122" s="304">
        <v>0</v>
      </c>
      <c r="F122" s="187">
        <v>0</v>
      </c>
      <c r="G122" s="188">
        <v>0</v>
      </c>
      <c r="H122" s="103" t="s">
        <v>37</v>
      </c>
      <c r="I122" s="103" t="s">
        <v>37</v>
      </c>
      <c r="J122" s="305">
        <v>0</v>
      </c>
      <c r="K122" s="187">
        <v>0</v>
      </c>
      <c r="L122" s="188">
        <v>0</v>
      </c>
      <c r="M122" s="206">
        <v>0</v>
      </c>
      <c r="N122" s="103">
        <v>0</v>
      </c>
    </row>
    <row r="123" spans="1:14" ht="13.5" thickBot="1">
      <c r="A123" s="306"/>
      <c r="B123" s="68" t="s">
        <v>47</v>
      </c>
      <c r="C123" s="203" t="s">
        <v>37</v>
      </c>
      <c r="D123" s="195">
        <v>0</v>
      </c>
      <c r="E123" s="222">
        <v>0</v>
      </c>
      <c r="F123" s="220">
        <v>0</v>
      </c>
      <c r="G123" s="202">
        <v>0</v>
      </c>
      <c r="H123" s="203" t="s">
        <v>37</v>
      </c>
      <c r="I123" s="203" t="s">
        <v>37</v>
      </c>
      <c r="J123" s="307">
        <v>0</v>
      </c>
      <c r="K123" s="220">
        <v>0</v>
      </c>
      <c r="L123" s="202">
        <v>0</v>
      </c>
      <c r="M123" s="211">
        <v>0</v>
      </c>
      <c r="N123" s="221">
        <v>0</v>
      </c>
    </row>
    <row r="124" spans="1:14" ht="13.5" thickBot="1">
      <c r="A124" s="31" t="s">
        <v>7</v>
      </c>
      <c r="B124" s="18" t="s">
        <v>8</v>
      </c>
      <c r="C124" s="297"/>
      <c r="D124" s="18"/>
      <c r="E124" s="18"/>
      <c r="F124" s="18"/>
      <c r="G124" s="152"/>
      <c r="H124" s="297"/>
      <c r="I124" s="297"/>
      <c r="J124" s="152"/>
      <c r="K124" s="152"/>
      <c r="L124" s="152"/>
      <c r="M124" s="152"/>
      <c r="N124" s="153"/>
    </row>
    <row r="125" spans="1:14" ht="12.75">
      <c r="A125" s="298"/>
      <c r="B125" s="299" t="s">
        <v>45</v>
      </c>
      <c r="C125" s="117" t="s">
        <v>37</v>
      </c>
      <c r="D125" s="308">
        <f aca="true" t="shared" si="11" ref="D125:G127">SUM(D80,D33)</f>
        <v>40</v>
      </c>
      <c r="E125" s="309">
        <f t="shared" si="11"/>
        <v>8</v>
      </c>
      <c r="F125" s="309">
        <f t="shared" si="11"/>
        <v>32</v>
      </c>
      <c r="G125" s="309">
        <f t="shared" si="11"/>
        <v>2</v>
      </c>
      <c r="H125" s="117" t="s">
        <v>37</v>
      </c>
      <c r="I125" s="117" t="s">
        <v>37</v>
      </c>
      <c r="J125" s="310">
        <f>SUM(J80,J33)</f>
        <v>208</v>
      </c>
      <c r="K125" s="311">
        <f>SUM(K80,K33)</f>
        <v>20</v>
      </c>
      <c r="L125" s="312">
        <f>SUM(L80,L33)</f>
        <v>60</v>
      </c>
      <c r="M125" s="313">
        <f>SUM(M80,M33)</f>
        <v>128</v>
      </c>
      <c r="N125" s="313">
        <f>SUM(N80,N33)</f>
        <v>832</v>
      </c>
    </row>
    <row r="126" spans="1:14" ht="12.75">
      <c r="A126" s="301"/>
      <c r="B126" s="302" t="s">
        <v>46</v>
      </c>
      <c r="C126" s="103" t="s">
        <v>37</v>
      </c>
      <c r="D126" s="314">
        <f t="shared" si="11"/>
        <v>2</v>
      </c>
      <c r="E126" s="315">
        <f t="shared" si="11"/>
        <v>1</v>
      </c>
      <c r="F126" s="316">
        <f t="shared" si="11"/>
        <v>1</v>
      </c>
      <c r="G126" s="316">
        <f t="shared" si="11"/>
        <v>2</v>
      </c>
      <c r="H126" s="317" t="s">
        <v>37</v>
      </c>
      <c r="I126" s="103" t="s">
        <v>37</v>
      </c>
      <c r="J126" s="304">
        <f aca="true" t="shared" si="12" ref="J126:L127">SUM(J81,J34)</f>
        <v>26</v>
      </c>
      <c r="K126" s="304">
        <f t="shared" si="12"/>
        <v>0</v>
      </c>
      <c r="L126" s="304">
        <f t="shared" si="12"/>
        <v>10</v>
      </c>
      <c r="M126" s="206">
        <v>0</v>
      </c>
      <c r="N126" s="103">
        <f>SUM(N81,N34)</f>
        <v>26</v>
      </c>
    </row>
    <row r="127" spans="1:14" ht="13.5" thickBot="1">
      <c r="A127" s="306"/>
      <c r="B127" s="68" t="s">
        <v>47</v>
      </c>
      <c r="C127" s="203" t="s">
        <v>37</v>
      </c>
      <c r="D127" s="318">
        <f t="shared" si="11"/>
        <v>32</v>
      </c>
      <c r="E127" s="275">
        <f t="shared" si="11"/>
        <v>4</v>
      </c>
      <c r="F127" s="274">
        <f t="shared" si="11"/>
        <v>28</v>
      </c>
      <c r="G127" s="319">
        <f t="shared" si="11"/>
        <v>0</v>
      </c>
      <c r="H127" s="203" t="s">
        <v>37</v>
      </c>
      <c r="I127" s="203" t="s">
        <v>37</v>
      </c>
      <c r="J127" s="195">
        <f t="shared" si="12"/>
        <v>104</v>
      </c>
      <c r="K127" s="170">
        <f t="shared" si="12"/>
        <v>0</v>
      </c>
      <c r="L127" s="202">
        <f t="shared" si="12"/>
        <v>40</v>
      </c>
      <c r="M127" s="211">
        <f>SUM(M82,M35)</f>
        <v>64</v>
      </c>
      <c r="N127" s="201">
        <f>SUM(N82,N35)</f>
        <v>728</v>
      </c>
    </row>
    <row r="128" spans="1:14" ht="13.5" thickBot="1">
      <c r="A128" s="31" t="s">
        <v>9</v>
      </c>
      <c r="B128" s="18" t="s">
        <v>11</v>
      </c>
      <c r="C128" s="297"/>
      <c r="D128" s="119"/>
      <c r="E128" s="119"/>
      <c r="F128" s="119"/>
      <c r="G128" s="152"/>
      <c r="H128" s="297"/>
      <c r="I128" s="297"/>
      <c r="J128" s="152"/>
      <c r="K128" s="152"/>
      <c r="L128" s="152"/>
      <c r="M128" s="152"/>
      <c r="N128" s="153"/>
    </row>
    <row r="129" spans="1:14" ht="12.75">
      <c r="A129" s="298"/>
      <c r="B129" s="299" t="s">
        <v>45</v>
      </c>
      <c r="C129" s="117" t="s">
        <v>37</v>
      </c>
      <c r="D129" s="161">
        <f aca="true" t="shared" si="13" ref="D129:G131">SUM(D97,D48)</f>
        <v>73</v>
      </c>
      <c r="E129" s="300">
        <f t="shared" si="13"/>
        <v>24</v>
      </c>
      <c r="F129" s="162">
        <f t="shared" si="13"/>
        <v>49</v>
      </c>
      <c r="G129" s="127">
        <f t="shared" si="13"/>
        <v>31</v>
      </c>
      <c r="H129" s="117" t="s">
        <v>37</v>
      </c>
      <c r="I129" s="117" t="s">
        <v>37</v>
      </c>
      <c r="J129" s="320">
        <f aca="true" t="shared" si="14" ref="J129:N131">SUM(J97,J48)</f>
        <v>624</v>
      </c>
      <c r="K129" s="321">
        <f t="shared" si="14"/>
        <v>180</v>
      </c>
      <c r="L129" s="321">
        <f t="shared" si="14"/>
        <v>240</v>
      </c>
      <c r="M129" s="322">
        <f t="shared" si="14"/>
        <v>204</v>
      </c>
      <c r="N129" s="366">
        <f t="shared" si="14"/>
        <v>1274</v>
      </c>
    </row>
    <row r="130" spans="1:14" ht="12.75">
      <c r="A130" s="301"/>
      <c r="B130" s="302" t="s">
        <v>46</v>
      </c>
      <c r="C130" s="103" t="s">
        <v>37</v>
      </c>
      <c r="D130" s="303">
        <f t="shared" si="13"/>
        <v>31</v>
      </c>
      <c r="E130" s="304">
        <f t="shared" si="13"/>
        <v>10</v>
      </c>
      <c r="F130" s="187">
        <f t="shared" si="13"/>
        <v>21</v>
      </c>
      <c r="G130" s="187">
        <f t="shared" si="13"/>
        <v>31</v>
      </c>
      <c r="H130" s="103" t="s">
        <v>37</v>
      </c>
      <c r="I130" s="103" t="s">
        <v>37</v>
      </c>
      <c r="J130" s="237">
        <f t="shared" si="14"/>
        <v>260</v>
      </c>
      <c r="K130" s="238">
        <f t="shared" si="14"/>
        <v>30</v>
      </c>
      <c r="L130" s="238">
        <f t="shared" si="14"/>
        <v>180</v>
      </c>
      <c r="M130" s="239">
        <f t="shared" si="14"/>
        <v>50</v>
      </c>
      <c r="N130" s="368">
        <f t="shared" si="14"/>
        <v>546</v>
      </c>
    </row>
    <row r="131" spans="1:14" ht="13.5" thickBot="1">
      <c r="A131" s="306"/>
      <c r="B131" s="68" t="s">
        <v>47</v>
      </c>
      <c r="C131" s="203" t="s">
        <v>37</v>
      </c>
      <c r="D131" s="323">
        <f t="shared" si="13"/>
        <v>8</v>
      </c>
      <c r="E131" s="324">
        <f t="shared" si="13"/>
        <v>2</v>
      </c>
      <c r="F131" s="325">
        <f t="shared" si="13"/>
        <v>6</v>
      </c>
      <c r="G131" s="158">
        <f t="shared" si="13"/>
        <v>0</v>
      </c>
      <c r="H131" s="203" t="s">
        <v>37</v>
      </c>
      <c r="I131" s="203" t="s">
        <v>37</v>
      </c>
      <c r="J131" s="326">
        <f t="shared" si="14"/>
        <v>52</v>
      </c>
      <c r="K131" s="327">
        <f t="shared" si="14"/>
        <v>20</v>
      </c>
      <c r="L131" s="328">
        <f t="shared" si="14"/>
        <v>20</v>
      </c>
      <c r="M131" s="254">
        <f t="shared" si="14"/>
        <v>12</v>
      </c>
      <c r="N131" s="367">
        <f t="shared" si="14"/>
        <v>156</v>
      </c>
    </row>
    <row r="132" spans="1:14" ht="13.5" thickBot="1">
      <c r="A132" s="31" t="s">
        <v>10</v>
      </c>
      <c r="B132" s="18" t="s">
        <v>70</v>
      </c>
      <c r="C132" s="297"/>
      <c r="D132" s="152"/>
      <c r="E132" s="152"/>
      <c r="F132" s="152"/>
      <c r="G132" s="152"/>
      <c r="H132" s="297"/>
      <c r="I132" s="297"/>
      <c r="J132" s="152"/>
      <c r="K132" s="152"/>
      <c r="L132" s="152"/>
      <c r="M132" s="152"/>
      <c r="N132" s="153"/>
    </row>
    <row r="133" spans="1:14" ht="12.75">
      <c r="A133" s="117">
        <v>1</v>
      </c>
      <c r="B133" s="212" t="s">
        <v>144</v>
      </c>
      <c r="C133" s="117" t="s">
        <v>37</v>
      </c>
      <c r="D133" s="161">
        <v>0.25</v>
      </c>
      <c r="E133" s="162">
        <v>0.25</v>
      </c>
      <c r="F133" s="162">
        <v>0</v>
      </c>
      <c r="G133" s="213">
        <v>0</v>
      </c>
      <c r="H133" s="117" t="s">
        <v>37</v>
      </c>
      <c r="I133" s="117" t="s">
        <v>37</v>
      </c>
      <c r="J133" s="161">
        <v>2</v>
      </c>
      <c r="K133" s="162">
        <v>2</v>
      </c>
      <c r="L133" s="162">
        <v>0</v>
      </c>
      <c r="M133" s="213">
        <v>0</v>
      </c>
      <c r="N133" s="117">
        <v>0</v>
      </c>
    </row>
    <row r="134" spans="1:14" ht="12.75">
      <c r="A134" s="180">
        <v>2</v>
      </c>
      <c r="B134" s="329" t="s">
        <v>44</v>
      </c>
      <c r="C134" s="180" t="s">
        <v>37</v>
      </c>
      <c r="D134" s="330">
        <v>0.25</v>
      </c>
      <c r="E134" s="158">
        <v>0.25</v>
      </c>
      <c r="F134" s="159">
        <v>0</v>
      </c>
      <c r="G134" s="160">
        <v>0</v>
      </c>
      <c r="H134" s="180" t="s">
        <v>37</v>
      </c>
      <c r="I134" s="180" t="s">
        <v>37</v>
      </c>
      <c r="J134" s="170">
        <v>2</v>
      </c>
      <c r="K134" s="159">
        <v>2</v>
      </c>
      <c r="L134" s="160">
        <v>0</v>
      </c>
      <c r="M134" s="210">
        <v>0</v>
      </c>
      <c r="N134" s="331">
        <v>0</v>
      </c>
    </row>
    <row r="135" spans="1:14" ht="13.5" thickBot="1">
      <c r="A135" s="81">
        <v>3</v>
      </c>
      <c r="B135" s="332" t="s">
        <v>150</v>
      </c>
      <c r="C135" s="203" t="s">
        <v>37</v>
      </c>
      <c r="D135" s="195">
        <v>0.5</v>
      </c>
      <c r="E135" s="220">
        <v>0.5</v>
      </c>
      <c r="F135" s="220">
        <v>0</v>
      </c>
      <c r="G135" s="211">
        <v>0</v>
      </c>
      <c r="H135" s="203" t="s">
        <v>37</v>
      </c>
      <c r="I135" s="203" t="s">
        <v>37</v>
      </c>
      <c r="J135" s="222">
        <v>4</v>
      </c>
      <c r="K135" s="220">
        <v>4</v>
      </c>
      <c r="L135" s="202">
        <v>0</v>
      </c>
      <c r="M135" s="211">
        <v>0</v>
      </c>
      <c r="N135" s="221">
        <v>0</v>
      </c>
    </row>
    <row r="136" spans="3:4" ht="12.75">
      <c r="C136" s="131"/>
      <c r="D136" s="333"/>
    </row>
    <row r="137" spans="1:3" ht="13.5" thickBot="1">
      <c r="A137" s="1"/>
      <c r="B137" s="1"/>
      <c r="C137" s="131"/>
    </row>
    <row r="138" spans="1:14" ht="12.75">
      <c r="A138" s="32" t="s">
        <v>6</v>
      </c>
      <c r="B138" s="33" t="s">
        <v>71</v>
      </c>
      <c r="C138" s="311"/>
      <c r="D138" s="452" t="s">
        <v>72</v>
      </c>
      <c r="E138" s="453"/>
      <c r="F138" s="47" t="s">
        <v>73</v>
      </c>
      <c r="G138" s="46"/>
      <c r="H138" s="4"/>
      <c r="I138" s="32" t="s">
        <v>7</v>
      </c>
      <c r="J138" s="34" t="s">
        <v>74</v>
      </c>
      <c r="K138" s="35"/>
      <c r="L138" s="35"/>
      <c r="M138" s="35"/>
      <c r="N138" s="334"/>
    </row>
    <row r="139" spans="1:14" ht="12.75">
      <c r="A139" s="3"/>
      <c r="B139" s="36" t="s">
        <v>75</v>
      </c>
      <c r="C139" s="131"/>
      <c r="D139" s="37" t="s">
        <v>21</v>
      </c>
      <c r="E139" s="130" t="s">
        <v>76</v>
      </c>
      <c r="F139" s="9" t="s">
        <v>21</v>
      </c>
      <c r="G139" s="38" t="s">
        <v>76</v>
      </c>
      <c r="H139" s="136"/>
      <c r="I139" s="128"/>
      <c r="J139" s="39" t="s">
        <v>77</v>
      </c>
      <c r="K139" s="6"/>
      <c r="L139" s="6"/>
      <c r="M139" s="66"/>
      <c r="N139" s="40" t="s">
        <v>76</v>
      </c>
    </row>
    <row r="140" spans="1:14" ht="13.5" thickBot="1">
      <c r="A140" s="145"/>
      <c r="B140" s="41" t="s">
        <v>78</v>
      </c>
      <c r="C140" s="335"/>
      <c r="D140" s="42" t="s">
        <v>33</v>
      </c>
      <c r="E140" s="142"/>
      <c r="F140" s="136"/>
      <c r="G140" s="142"/>
      <c r="H140" s="136"/>
      <c r="I140" s="128"/>
      <c r="J140" s="43" t="s">
        <v>79</v>
      </c>
      <c r="K140" s="44"/>
      <c r="L140" s="44"/>
      <c r="M140" s="67"/>
      <c r="N140" s="142"/>
    </row>
    <row r="141" spans="1:14" ht="13.5" thickBot="1">
      <c r="A141" s="145"/>
      <c r="B141" s="94" t="s">
        <v>80</v>
      </c>
      <c r="C141" s="227"/>
      <c r="D141" s="336">
        <f>SUM(D118)</f>
        <v>120</v>
      </c>
      <c r="E141" s="337">
        <v>100</v>
      </c>
      <c r="F141" s="227">
        <f>SUM(J118,N118)</f>
        <v>3102</v>
      </c>
      <c r="G141" s="337">
        <v>100</v>
      </c>
      <c r="H141" s="136"/>
      <c r="I141" s="456" t="s">
        <v>81</v>
      </c>
      <c r="J141" s="457"/>
      <c r="K141" s="457"/>
      <c r="L141" s="457"/>
      <c r="M141" s="458"/>
      <c r="N141" s="338"/>
    </row>
    <row r="142" spans="1:14" ht="14.25">
      <c r="A142" s="128">
        <v>1</v>
      </c>
      <c r="B142" s="95" t="s">
        <v>82</v>
      </c>
      <c r="C142" s="339"/>
      <c r="D142" s="432">
        <f>SUM(E118)</f>
        <v>35.5</v>
      </c>
      <c r="E142" s="433">
        <f>D142*100/D141</f>
        <v>29.583333333333332</v>
      </c>
      <c r="F142" s="434">
        <f>SUM(J118)</f>
        <v>905</v>
      </c>
      <c r="G142" s="433">
        <f>F142*100/F141</f>
        <v>29.174725983236623</v>
      </c>
      <c r="H142" s="136"/>
      <c r="I142" s="340">
        <v>1</v>
      </c>
      <c r="J142" s="341" t="s">
        <v>124</v>
      </c>
      <c r="K142" s="341"/>
      <c r="L142" s="341"/>
      <c r="M142" s="342"/>
      <c r="N142" s="343">
        <v>68.53</v>
      </c>
    </row>
    <row r="143" spans="1:14" ht="14.25">
      <c r="A143" s="344"/>
      <c r="B143" s="96" t="s">
        <v>83</v>
      </c>
      <c r="C143" s="345"/>
      <c r="D143" s="431"/>
      <c r="E143" s="427"/>
      <c r="F143" s="429"/>
      <c r="G143" s="427"/>
      <c r="H143" s="136"/>
      <c r="I143" s="346">
        <v>2</v>
      </c>
      <c r="J143" s="341" t="s">
        <v>96</v>
      </c>
      <c r="K143" s="341"/>
      <c r="L143" s="341"/>
      <c r="M143" s="342"/>
      <c r="N143" s="343">
        <v>31.47</v>
      </c>
    </row>
    <row r="144" spans="1:14" ht="14.25">
      <c r="A144" s="45">
        <v>2</v>
      </c>
      <c r="B144" s="97" t="s">
        <v>84</v>
      </c>
      <c r="C144" s="347"/>
      <c r="D144" s="348">
        <v>4</v>
      </c>
      <c r="E144" s="349">
        <f>D144*100/D141</f>
        <v>3.3333333333333335</v>
      </c>
      <c r="F144" s="347">
        <f>SUM(J121,N121)</f>
        <v>156</v>
      </c>
      <c r="G144" s="349">
        <f>F144*100/F141</f>
        <v>5.029013539651838</v>
      </c>
      <c r="H144" s="136"/>
      <c r="I144" s="65"/>
      <c r="J144" s="350"/>
      <c r="K144" s="350"/>
      <c r="L144" s="350"/>
      <c r="M144" s="350"/>
      <c r="N144" s="216"/>
    </row>
    <row r="145" spans="1:14" ht="14.25">
      <c r="A145" s="351">
        <v>3</v>
      </c>
      <c r="B145" s="98" t="s">
        <v>85</v>
      </c>
      <c r="C145" s="352"/>
      <c r="D145" s="430">
        <f>SUM(G118)</f>
        <v>33</v>
      </c>
      <c r="E145" s="426">
        <f>D145*100/D141</f>
        <v>27.5</v>
      </c>
      <c r="F145" s="435">
        <f>SUM(J130,N130,J126,N126)</f>
        <v>858</v>
      </c>
      <c r="G145" s="426">
        <f>F145*100/F141</f>
        <v>27.659574468085108</v>
      </c>
      <c r="H145" s="136"/>
      <c r="I145" s="65"/>
      <c r="J145" s="459"/>
      <c r="K145" s="460"/>
      <c r="L145" s="460"/>
      <c r="M145" s="350"/>
      <c r="N145" s="216"/>
    </row>
    <row r="146" spans="1:14" ht="14.25">
      <c r="A146" s="344"/>
      <c r="B146" s="96" t="s">
        <v>86</v>
      </c>
      <c r="C146" s="345"/>
      <c r="D146" s="431"/>
      <c r="E146" s="427"/>
      <c r="F146" s="436"/>
      <c r="G146" s="427"/>
      <c r="H146" s="136"/>
      <c r="I146" s="65"/>
      <c r="J146" s="459"/>
      <c r="K146" s="460"/>
      <c r="L146" s="460"/>
      <c r="M146" s="350"/>
      <c r="N146" s="216"/>
    </row>
    <row r="147" spans="1:14" ht="14.25">
      <c r="A147" s="351">
        <v>4</v>
      </c>
      <c r="B147" s="98" t="s">
        <v>87</v>
      </c>
      <c r="C147" s="352"/>
      <c r="D147" s="430">
        <f>SUM(D133:D135)</f>
        <v>1</v>
      </c>
      <c r="E147" s="426">
        <f>D147*100/D141</f>
        <v>0.8333333333333334</v>
      </c>
      <c r="F147" s="428">
        <f>SUM(J133:J135)</f>
        <v>8</v>
      </c>
      <c r="G147" s="426">
        <f>F147*100/F141</f>
        <v>0.2578981302385558</v>
      </c>
      <c r="H147" s="136"/>
      <c r="I147" s="65"/>
      <c r="J147" s="459"/>
      <c r="K147" s="460"/>
      <c r="L147" s="460"/>
      <c r="M147" s="350"/>
      <c r="N147" s="216"/>
    </row>
    <row r="148" spans="1:14" ht="12.75" customHeight="1">
      <c r="A148" s="344"/>
      <c r="B148" s="96" t="s">
        <v>88</v>
      </c>
      <c r="C148" s="345"/>
      <c r="D148" s="431"/>
      <c r="E148" s="427"/>
      <c r="F148" s="429"/>
      <c r="G148" s="427"/>
      <c r="H148" s="136"/>
      <c r="I148" s="65"/>
      <c r="J148" s="459"/>
      <c r="K148" s="460"/>
      <c r="L148" s="460"/>
      <c r="M148" s="350"/>
      <c r="N148" s="216"/>
    </row>
    <row r="149" spans="1:14" ht="14.25">
      <c r="A149" s="301">
        <v>5</v>
      </c>
      <c r="B149" s="97" t="s">
        <v>89</v>
      </c>
      <c r="C149" s="347"/>
      <c r="D149" s="353">
        <f>SUM(D131,D127)</f>
        <v>40</v>
      </c>
      <c r="E149" s="354">
        <f>D149*100/D141</f>
        <v>33.333333333333336</v>
      </c>
      <c r="F149" s="380">
        <f>SUM(J131,N131,N127,J127)</f>
        <v>1040</v>
      </c>
      <c r="G149" s="381">
        <f>F149*100/F141</f>
        <v>33.52675693101225</v>
      </c>
      <c r="H149" s="136"/>
      <c r="I149" s="65"/>
      <c r="J149" s="459"/>
      <c r="K149" s="460"/>
      <c r="L149" s="460"/>
      <c r="M149" s="350"/>
      <c r="N149" s="216"/>
    </row>
    <row r="150" spans="1:14" ht="14.25">
      <c r="A150" s="355">
        <v>6</v>
      </c>
      <c r="B150" s="97" t="s">
        <v>90</v>
      </c>
      <c r="C150" s="347"/>
      <c r="D150" s="356">
        <v>0</v>
      </c>
      <c r="E150" s="357">
        <v>0</v>
      </c>
      <c r="F150" s="358">
        <v>0</v>
      </c>
      <c r="G150" s="357">
        <v>0</v>
      </c>
      <c r="I150" s="330"/>
      <c r="J150" s="454"/>
      <c r="K150" s="455"/>
      <c r="L150" s="455"/>
      <c r="M150" s="359"/>
      <c r="N150" s="210"/>
    </row>
    <row r="151" spans="1:14" ht="15" thickBot="1">
      <c r="A151" s="360">
        <v>7</v>
      </c>
      <c r="B151" s="99" t="s">
        <v>91</v>
      </c>
      <c r="C151" s="361"/>
      <c r="D151" s="362">
        <v>0</v>
      </c>
      <c r="E151" s="363">
        <v>0</v>
      </c>
      <c r="F151" s="364">
        <v>0</v>
      </c>
      <c r="G151" s="363">
        <v>0</v>
      </c>
      <c r="I151" s="450" t="s">
        <v>92</v>
      </c>
      <c r="J151" s="451"/>
      <c r="K151" s="451"/>
      <c r="L151" s="451"/>
      <c r="M151" s="335"/>
      <c r="N151" s="365" t="s">
        <v>103</v>
      </c>
    </row>
    <row r="152" ht="12.75">
      <c r="A152" s="139"/>
    </row>
    <row r="153" spans="2:7" ht="12.75">
      <c r="B153" s="449" t="s">
        <v>93</v>
      </c>
      <c r="C153" s="449"/>
      <c r="D153" s="449"/>
      <c r="E153" s="449"/>
      <c r="F153" s="449"/>
      <c r="G153" s="449"/>
    </row>
    <row r="154" spans="2:7" ht="12.75">
      <c r="B154" s="449"/>
      <c r="C154" s="449"/>
      <c r="D154" s="449"/>
      <c r="E154" s="449"/>
      <c r="F154" s="449"/>
      <c r="G154" s="449"/>
    </row>
    <row r="155" spans="2:7" ht="12.75">
      <c r="B155" s="449"/>
      <c r="C155" s="449"/>
      <c r="D155" s="449"/>
      <c r="E155" s="449"/>
      <c r="F155" s="449"/>
      <c r="G155" s="449"/>
    </row>
  </sheetData>
  <sheetProtection/>
  <mergeCells count="39">
    <mergeCell ref="A104:B104"/>
    <mergeCell ref="D67:F67"/>
    <mergeCell ref="A119:B119"/>
    <mergeCell ref="A118:B118"/>
    <mergeCell ref="J67:M67"/>
    <mergeCell ref="J111:M111"/>
    <mergeCell ref="B110:E110"/>
    <mergeCell ref="D111:F111"/>
    <mergeCell ref="K68:L68"/>
    <mergeCell ref="B153:G155"/>
    <mergeCell ref="I151:L151"/>
    <mergeCell ref="D138:E138"/>
    <mergeCell ref="J150:L150"/>
    <mergeCell ref="I141:M141"/>
    <mergeCell ref="J149:L149"/>
    <mergeCell ref="J148:L148"/>
    <mergeCell ref="J147:L147"/>
    <mergeCell ref="J146:L146"/>
    <mergeCell ref="J145:L145"/>
    <mergeCell ref="F145:F146"/>
    <mergeCell ref="G145:G146"/>
    <mergeCell ref="A1:N1"/>
    <mergeCell ref="D13:F13"/>
    <mergeCell ref="K14:L14"/>
    <mergeCell ref="A2:N2"/>
    <mergeCell ref="A59:B59"/>
    <mergeCell ref="L3:N3"/>
    <mergeCell ref="J13:M13"/>
    <mergeCell ref="K112:L112"/>
    <mergeCell ref="G147:G148"/>
    <mergeCell ref="F147:F148"/>
    <mergeCell ref="E147:E148"/>
    <mergeCell ref="D147:D148"/>
    <mergeCell ref="D142:D143"/>
    <mergeCell ref="E142:E143"/>
    <mergeCell ref="F142:F143"/>
    <mergeCell ref="G142:G143"/>
    <mergeCell ref="D145:D146"/>
    <mergeCell ref="E145:E146"/>
  </mergeCells>
  <printOptions/>
  <pageMargins left="0.1968503937007874" right="0.11811023622047245" top="0.1968503937007874" bottom="0.1968503937007874" header="0.1968503937007874" footer="0.1968503937007874"/>
  <pageSetup horizontalDpi="300" verticalDpi="300" orientation="landscape" paperSize="9" scale="92" r:id="rId1"/>
  <rowBreaks count="2" manualBreakCount="2">
    <brk id="65" max="13" man="1"/>
    <brk id="109" max="13" man="1"/>
  </rowBreaks>
  <colBreaks count="1" manualBreakCount="1">
    <brk id="14" max="146" man="1"/>
  </colBreaks>
  <ignoredErrors>
    <ignoredError sqref="J84:J96 J81 J76 D35:E35 G35 K35:L35" formulaRange="1"/>
    <ignoredError sqref="F142 F147 F1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ŁOŻYŃSKI</dc:creator>
  <cp:keywords/>
  <dc:description/>
  <cp:lastModifiedBy>JanG</cp:lastModifiedBy>
  <cp:lastPrinted>2012-06-01T13:13:19Z</cp:lastPrinted>
  <dcterms:created xsi:type="dcterms:W3CDTF">2011-12-11T10:20:19Z</dcterms:created>
  <dcterms:modified xsi:type="dcterms:W3CDTF">2013-01-28T19:52:06Z</dcterms:modified>
  <cp:category/>
  <cp:version/>
  <cp:contentType/>
  <cp:contentStatus/>
</cp:coreProperties>
</file>